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enue Forecast" sheetId="1" r:id="rId4"/>
    <sheet state="visible" name="Labor Forecast" sheetId="2" r:id="rId5"/>
  </sheets>
  <definedNames/>
  <calcPr/>
</workbook>
</file>

<file path=xl/sharedStrings.xml><?xml version="1.0" encoding="utf-8"?>
<sst xmlns="http://schemas.openxmlformats.org/spreadsheetml/2006/main" count="217" uniqueCount="77">
  <si>
    <t>Budget 2023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</si>
  <si>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</si>
  <si>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</si>
  <si>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</si>
  <si>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</si>
  <si>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</si>
  <si>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</si>
  <si>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</si>
  <si>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</si>
  <si>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</si>
  <si>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</si>
  <si>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</si>
  <si>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</si>
  <si>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Goal</t>
  </si>
  <si>
    <t>Department Names</t>
  </si>
  <si>
    <t>Target Revenue</t>
  </si>
  <si>
    <t>% of Revenue</t>
  </si>
  <si>
    <t>Resi Service</t>
  </si>
  <si>
    <t>Resi Install</t>
  </si>
  <si>
    <t>Commercial</t>
  </si>
  <si>
    <t>Total Revenue by Month</t>
  </si>
  <si>
    <t>Revenue</t>
  </si>
  <si>
    <t>Jobs needed</t>
  </si>
  <si>
    <t>Techs Needed</t>
  </si>
  <si>
    <t>Jobs Needed</t>
  </si>
  <si>
    <t xml:space="preserve">Revenue </t>
  </si>
  <si>
    <t>COGS Breakout</t>
  </si>
  <si>
    <t>Total</t>
  </si>
  <si>
    <t>Total GP $</t>
  </si>
  <si>
    <t>Total GP%</t>
  </si>
  <si>
    <t>OVERHEAD</t>
  </si>
  <si>
    <t>Advertising &amp; Marketing</t>
  </si>
  <si>
    <t>600100 MARKETING</t>
  </si>
  <si>
    <t>Marketing Budget Per Labor Forecast Sheet:</t>
  </si>
  <si>
    <t>Other Overhead Expenses</t>
  </si>
  <si>
    <t>Overhead Labor</t>
  </si>
  <si>
    <t>Insurance</t>
  </si>
  <si>
    <t>Shop Expense</t>
  </si>
  <si>
    <t>Owner Pay</t>
  </si>
  <si>
    <t>Meals &amp; Entertainment</t>
  </si>
  <si>
    <t>Professional Fees</t>
  </si>
  <si>
    <t>Software</t>
  </si>
  <si>
    <t>Auto Expenses</t>
  </si>
  <si>
    <t>Continuing Education/Training</t>
  </si>
  <si>
    <t>Misc Overhead</t>
  </si>
  <si>
    <t>Overhead</t>
  </si>
  <si>
    <t>(Overhead Percentage)</t>
  </si>
  <si>
    <t>EBITDA</t>
  </si>
  <si>
    <t>YTD EBITDA</t>
  </si>
  <si>
    <t>Expected Cash</t>
  </si>
  <si>
    <t>Starting Cash</t>
  </si>
  <si>
    <t>Average Ticket</t>
  </si>
  <si>
    <t>closed average sale</t>
  </si>
  <si>
    <t>Call Booking Rate</t>
  </si>
  <si>
    <t>use for every dept</t>
  </si>
  <si>
    <t>Conversion Rate</t>
  </si>
  <si>
    <t>Calls ran per tech per day</t>
  </si>
  <si>
    <t>Percentage of new customers</t>
  </si>
  <si>
    <t>campaign summary by new customers</t>
  </si>
  <si>
    <t>Avg Cost of New Cust. Call</t>
  </si>
  <si>
    <t>January</t>
  </si>
  <si>
    <t>Jobs Needed to sell</t>
  </si>
  <si>
    <t>Jobs needed to run</t>
  </si>
  <si>
    <t>Phone Calls needed</t>
  </si>
  <si>
    <t>Techs needed per month</t>
  </si>
  <si>
    <t>Marketing Budget</t>
  </si>
  <si>
    <t>Close Rate</t>
  </si>
  <si>
    <t>Job Per Day Per Tech</t>
  </si>
  <si>
    <t>Calls Per tech Per day</t>
  </si>
  <si>
    <t>Techs Needed Per Month</t>
  </si>
  <si>
    <t>CSR Section</t>
  </si>
  <si>
    <t>Calls per Month per CSR</t>
  </si>
  <si>
    <t>Total Jobs Needed to Sell</t>
  </si>
  <si>
    <t xml:space="preserve">Total  Job Needed to Run </t>
  </si>
  <si>
    <t xml:space="preserve">Total Calls Needed </t>
  </si>
  <si>
    <t>Total Marketing Budget</t>
  </si>
  <si>
    <t>CSR's needed per 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</si>
</sst>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0000"/>
    <numFmt numFmtId="165" formatCode="&quot;$&quot;#,##0.00"/>
    <numFmt numFmtId="166" formatCode="&quot;$&quot;#,##0"/>
    <numFmt numFmtId="167" formatCode="#,##0.0"/>
    <numFmt numFmtId="168" formatCode="0.0"/>
  </numFmts>
  <fonts count="11">
    <font>
      <sz val="10.0"/>
      <color rgb="FF000000"/>
      <name val="Arial"/>
      <scheme val="minor"/>
    </font>
    <font>
      <sz val="11.0"/>
      <color rgb="FF000000"/>
      <name val="Calibri"/>
    </font>
    <font>
      <sz val="11.0"/>
      <color rgb="FF000000"/>
      <name val="Arial"/>
    </font>
    <font>
      <b/>
      <sz val="12.0"/>
      <color rgb="FF000000"/>
      <name val="Calibri"/>
    </font>
    <font>
      <b/>
      <sz val="11.0"/>
      <color rgb="FF000000"/>
      <name val="Calibri"/>
    </font>
    <font>
      <color rgb="FF000000"/>
      <name val="Calibri"/>
    </font>
    <font>
      <color theme="1"/>
      <name val="Arial"/>
    </font>
    <font>
      <color theme="1"/>
      <name val="Arial"/>
      <scheme val="minor"/>
    </font>
    <font>
      <sz val="8.0"/>
      <color rgb="FF000000"/>
      <name val="Calibri"/>
    </font>
    <font>
      <b/>
      <color theme="1"/>
      <name val="Arial"/>
      <scheme val="minor"/>
    </font>
    <font>
      <b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</fills>
  <borders count="1">
    <border/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" numFmtId="10" xfId="0" applyAlignment="1" applyFont="1" applyNumberForma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1" numFmtId="10" xfId="0" applyAlignment="1" applyFont="1" applyNumberFormat="1">
      <alignment shrinkToFit="0" vertical="bottom" wrapText="0"/>
    </xf>
    <xf borderId="0" fillId="2" fontId="1" numFmtId="0" xfId="0" applyAlignment="1" applyFont="1">
      <alignment shrinkToFit="0" vertical="bottom" wrapText="0"/>
    </xf>
    <xf borderId="0" fillId="0" fontId="1" numFmtId="10" xfId="0" applyAlignment="1" applyFont="1" applyNumberFormat="1">
      <alignment readingOrder="0" shrinkToFit="0" vertical="bottom" wrapText="0"/>
    </xf>
    <xf borderId="0" fillId="2" fontId="1" numFmtId="10" xfId="0" applyAlignment="1" applyFont="1" applyNumberFormat="1">
      <alignment readingOrder="0" shrinkToFit="0" vertical="bottom" wrapText="0"/>
    </xf>
    <xf borderId="0" fillId="3" fontId="3" numFmtId="0" xfId="0" applyAlignment="1" applyFill="1" applyFont="1">
      <alignment readingOrder="0" shrinkToFit="0" vertical="bottom" wrapText="0"/>
    </xf>
    <xf borderId="0" fillId="3" fontId="4" numFmtId="166" xfId="0" applyAlignment="1" applyFont="1" applyNumberFormat="1">
      <alignment shrinkToFit="0" vertical="bottom" wrapText="0"/>
    </xf>
    <xf borderId="0" fillId="0" fontId="1" numFmtId="3" xfId="0" applyAlignment="1" applyFont="1" applyNumberForma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2" fontId="6" numFmtId="10" xfId="0" applyAlignment="1" applyFont="1" applyNumberFormat="1">
      <alignment horizontal="right" vertical="bottom"/>
    </xf>
    <xf borderId="0" fillId="4" fontId="3" numFmtId="0" xfId="0" applyAlignment="1" applyFill="1" applyFont="1">
      <alignment readingOrder="0" shrinkToFit="0" vertical="bottom" wrapText="0"/>
    </xf>
    <xf borderId="0" fillId="4" fontId="4" numFmtId="3" xfId="0" applyAlignment="1" applyFont="1" applyNumberFormat="1">
      <alignment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4" fontId="4" numFmtId="167" xfId="0" applyAlignment="1" applyFont="1" applyNumberFormat="1">
      <alignment shrinkToFit="0" vertical="bottom" wrapText="0"/>
    </xf>
    <xf borderId="0" fillId="4" fontId="4" numFmtId="166" xfId="0" applyAlignment="1" applyFont="1" applyNumberFormat="1">
      <alignment shrinkToFit="0" vertical="bottom" wrapText="0"/>
    </xf>
    <xf borderId="0" fillId="0" fontId="1" numFmtId="10" xfId="0" applyAlignment="1" applyFont="1" applyNumberFormat="1">
      <alignment horizontal="right" readingOrder="0" shrinkToFit="0" vertical="bottom" wrapText="0"/>
    </xf>
    <xf borderId="0" fillId="5" fontId="3" numFmtId="3" xfId="0" applyAlignment="1" applyFill="1" applyFont="1" applyNumberFormat="1">
      <alignment readingOrder="0" shrinkToFit="0" vertical="bottom" wrapText="0"/>
    </xf>
    <xf borderId="0" fillId="5" fontId="4" numFmtId="3" xfId="0" applyAlignment="1" applyFont="1" applyNumberFormat="1">
      <alignment shrinkToFit="0" vertical="bottom" wrapText="0"/>
    </xf>
    <xf borderId="0" fillId="0" fontId="1" numFmtId="3" xfId="0" applyAlignment="1" applyFont="1" applyNumberFormat="1">
      <alignment horizontal="right" shrinkToFit="0" vertical="bottom" wrapText="0"/>
    </xf>
    <xf borderId="0" fillId="0" fontId="7" numFmtId="3" xfId="0" applyFont="1" applyNumberFormat="1"/>
    <xf borderId="0" fillId="5" fontId="3" numFmtId="0" xfId="0" applyAlignment="1" applyFont="1">
      <alignment readingOrder="0" shrinkToFit="0" vertical="bottom" wrapText="0"/>
    </xf>
    <xf borderId="0" fillId="5" fontId="4" numFmtId="4" xfId="0" applyAlignment="1" applyFont="1" applyNumberFormat="1">
      <alignment shrinkToFit="0" vertical="bottom" wrapText="0"/>
    </xf>
    <xf borderId="0" fillId="5" fontId="4" numFmtId="4" xfId="0" applyAlignment="1" applyFont="1" applyNumberFormat="1">
      <alignment readingOrder="0" shrinkToFit="0" vertical="bottom" wrapText="0"/>
    </xf>
    <xf borderId="0" fillId="5" fontId="4" numFmtId="166" xfId="0" applyAlignment="1" applyFont="1" applyNumberFormat="1">
      <alignment shrinkToFit="0" vertical="bottom" wrapText="0"/>
    </xf>
    <xf borderId="0" fillId="0" fontId="4" numFmtId="10" xfId="0" applyAlignment="1" applyFont="1" applyNumberFormat="1">
      <alignment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6" fontId="4" numFmtId="4" xfId="0" applyAlignment="1" applyFont="1" applyNumberFormat="1">
      <alignment shrinkToFit="0" vertical="bottom" wrapText="0"/>
    </xf>
    <xf borderId="0" fillId="6" fontId="4" numFmtId="167" xfId="0" applyAlignment="1" applyFont="1" applyNumberFormat="1">
      <alignment shrinkToFit="0" vertical="bottom" wrapText="0"/>
    </xf>
    <xf borderId="0" fillId="6" fontId="4" numFmtId="166" xfId="0" applyAlignment="1" applyFont="1" applyNumberFormat="1">
      <alignment readingOrder="0" shrinkToFit="0" vertical="bottom" wrapText="0"/>
    </xf>
    <xf borderId="0" fillId="0" fontId="7" numFmtId="0" xfId="0" applyAlignment="1" applyFont="1">
      <alignment readingOrder="0"/>
    </xf>
    <xf borderId="0" fillId="0" fontId="1" numFmtId="3" xfId="0" applyAlignment="1" applyFont="1" applyNumberForma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1" numFmtId="166" xfId="0" applyAlignment="1" applyFont="1" applyNumberFormat="1">
      <alignment shrinkToFit="0" vertical="bottom" wrapText="0"/>
    </xf>
    <xf borderId="0" fillId="0" fontId="6" numFmtId="10" xfId="0" applyAlignment="1" applyFont="1" applyNumberFormat="1">
      <alignment horizontal="right" vertical="bottom"/>
    </xf>
    <xf borderId="0" fillId="2" fontId="4" numFmtId="166" xfId="0" applyAlignment="1" applyFont="1" applyNumberFormat="1">
      <alignment readingOrder="0" shrinkToFit="0" vertical="bottom" wrapText="0"/>
    </xf>
    <xf borderId="0" fillId="0" fontId="7" numFmtId="0" xfId="0" applyFont="1"/>
    <xf borderId="0" fillId="0" fontId="1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3" xfId="0" applyAlignment="1" applyFont="1" applyNumberFormat="1">
      <alignment horizontal="left" readingOrder="0" vertical="bottom"/>
    </xf>
    <xf borderId="0" fillId="0" fontId="7" numFmtId="10" xfId="0" applyFont="1" applyNumberFormat="1"/>
    <xf borderId="0" fillId="0" fontId="1" numFmtId="4" xfId="0" applyAlignment="1" applyFont="1" applyNumberFormat="1">
      <alignment horizontal="left" readingOrder="0" shrinkToFit="0" vertical="bottom" wrapText="0"/>
    </xf>
    <xf borderId="0" fillId="0" fontId="1" numFmtId="3" xfId="0" applyAlignment="1" applyFont="1" applyNumberFormat="1">
      <alignment horizontal="lef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1" numFmtId="165" xfId="0" applyAlignment="1" applyFont="1" applyNumberFormat="1">
      <alignment readingOrder="0" shrinkToFit="0" vertical="bottom" wrapText="0"/>
    </xf>
    <xf borderId="0" fillId="0" fontId="1" numFmtId="166" xfId="0" applyAlignment="1" applyFont="1" applyNumberFormat="1">
      <alignment readingOrder="0"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2" fontId="4" numFmtId="4" xfId="0" applyAlignment="1" applyFont="1" applyNumberFormat="1">
      <alignment horizontal="right" readingOrder="0" shrinkToFit="0" vertical="bottom" wrapText="0"/>
    </xf>
    <xf borderId="0" fillId="0" fontId="4" numFmtId="3" xfId="0" applyAlignment="1" applyFont="1" applyNumberFormat="1">
      <alignment horizontal="left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8" numFmtId="165" xfId="0" applyAlignment="1" applyFont="1" applyNumberFormat="1">
      <alignment shrinkToFit="0" vertical="bottom" wrapText="0"/>
    </xf>
    <xf borderId="0" fillId="0" fontId="8" numFmtId="3" xfId="0" applyAlignment="1" applyFont="1" applyNumberFormat="1">
      <alignment shrinkToFit="0" vertical="bottom" wrapText="0"/>
    </xf>
    <xf borderId="0" fillId="2" fontId="1" numFmtId="0" xfId="0" applyAlignment="1" applyFont="1">
      <alignment shrinkToFit="0" vertical="bottom" wrapText="0"/>
    </xf>
    <xf borderId="0" fillId="2" fontId="1" numFmtId="3" xfId="0" applyAlignment="1" applyFont="1" applyNumberFormat="1">
      <alignment shrinkToFit="0" vertical="bottom" wrapText="0"/>
    </xf>
    <xf borderId="0" fillId="0" fontId="1" numFmtId="1" xfId="0" applyAlignment="1" applyFont="1" applyNumberFormat="1">
      <alignment shrinkToFit="0" vertical="bottom" wrapText="0"/>
    </xf>
    <xf borderId="0" fillId="0" fontId="7" numFmtId="166" xfId="0" applyFont="1" applyNumberFormat="1"/>
    <xf borderId="0" fillId="0" fontId="7" numFmtId="166" xfId="0" applyAlignment="1" applyFont="1" applyNumberFormat="1">
      <alignment readingOrder="0"/>
    </xf>
    <xf borderId="0" fillId="0" fontId="9" numFmtId="0" xfId="0" applyAlignment="1" applyFont="1">
      <alignment readingOrder="0"/>
    </xf>
    <xf borderId="0" fillId="2" fontId="7" numFmtId="0" xfId="0" applyAlignment="1" applyFont="1">
      <alignment readingOrder="0"/>
    </xf>
    <xf borderId="0" fillId="2" fontId="7" numFmtId="10" xfId="0" applyAlignment="1" applyFont="1" applyNumberFormat="1">
      <alignment readingOrder="0"/>
    </xf>
    <xf borderId="0" fillId="0" fontId="7" numFmtId="0" xfId="0" applyFont="1"/>
    <xf borderId="0" fillId="0" fontId="7" numFmtId="166" xfId="0" applyFont="1" applyNumberFormat="1"/>
    <xf borderId="0" fillId="0" fontId="7" numFmtId="1" xfId="0" applyFont="1" applyNumberFormat="1"/>
    <xf borderId="0" fillId="0" fontId="7" numFmtId="168" xfId="0" applyFont="1" applyNumberFormat="1"/>
    <xf borderId="0" fillId="0" fontId="7" numFmtId="165" xfId="0" applyFont="1" applyNumberFormat="1"/>
    <xf borderId="0" fillId="0" fontId="7" numFmtId="4" xfId="0" applyFont="1" applyNumberFormat="1"/>
    <xf borderId="0" fillId="0" fontId="7" numFmtId="10" xfId="0" applyAlignment="1" applyFont="1" applyNumberFormat="1">
      <alignment readingOrder="0"/>
    </xf>
    <xf borderId="0" fillId="0" fontId="6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2" fontId="6" numFmtId="0" xfId="0" applyAlignment="1" applyFont="1">
      <alignment horizontal="right" vertical="bottom"/>
    </xf>
    <xf borderId="0" fillId="0" fontId="6" numFmtId="10" xfId="0" applyAlignment="1" applyFont="1" applyNumberFormat="1">
      <alignment vertical="bottom"/>
    </xf>
    <xf borderId="0" fillId="0" fontId="6" numFmtId="3" xfId="0" applyAlignment="1" applyFont="1" applyNumberFormat="1">
      <alignment horizontal="right" vertical="bottom"/>
    </xf>
    <xf borderId="0" fillId="0" fontId="6" numFmtId="1" xfId="0" applyAlignment="1" applyFont="1" applyNumberFormat="1">
      <alignment horizontal="right" vertical="bottom"/>
    </xf>
    <xf borderId="0" fillId="0" fontId="6" numFmtId="168" xfId="0" applyAlignment="1" applyFont="1" applyNumberFormat="1">
      <alignment horizontal="right" vertical="bottom"/>
    </xf>
    <xf borderId="0" fillId="0" fontId="6" numFmtId="165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vertical="bottom"/>
    </xf>
    <xf borderId="0" fillId="0" fontId="6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5.38"/>
    <col customWidth="1" min="2" max="2" width="35.0"/>
  </cols>
  <sheetData>
    <row r="1">
      <c r="A1" s="1"/>
      <c r="B1" s="2" t="s">
        <v>0</v>
      </c>
      <c r="C1" s="3"/>
      <c r="D1" s="3"/>
      <c r="E1" s="1"/>
      <c r="F1" s="1"/>
      <c r="G1" s="1"/>
      <c r="H1" s="1"/>
      <c r="I1" s="1"/>
      <c r="J1" s="4"/>
      <c r="K1" s="4"/>
      <c r="L1" s="1"/>
      <c r="M1" s="1"/>
      <c r="N1" s="1"/>
      <c r="O1" s="1"/>
      <c r="P1" s="1"/>
      <c r="Q1" s="1"/>
      <c r="R1" s="1"/>
    </row>
    <row r="2">
      <c r="A2" s="1"/>
      <c r="B2" s="1"/>
      <c r="C2" s="5"/>
      <c r="D2" s="5"/>
      <c r="E2" s="5"/>
      <c r="F2" s="5"/>
      <c r="G2" s="5"/>
      <c r="H2" s="3"/>
      <c r="I2" s="5"/>
      <c r="J2" s="6"/>
      <c r="K2" s="7"/>
      <c r="L2" s="5"/>
      <c r="M2" s="5"/>
      <c r="N2" s="3"/>
      <c r="O2" s="5"/>
      <c r="P2" s="1"/>
      <c r="Q2" s="1"/>
      <c r="R2" s="1"/>
    </row>
    <row r="3">
      <c r="A3" s="1"/>
      <c r="B3" s="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1"/>
      <c r="Q3" s="1"/>
      <c r="R3" s="1"/>
    </row>
    <row r="4">
      <c r="A4" s="1"/>
      <c r="B4" s="4" t="s">
        <v>14</v>
      </c>
      <c r="C4" s="4" t="s">
        <v>15</v>
      </c>
      <c r="D4" s="4" t="s">
        <v>16</v>
      </c>
      <c r="E4" s="1"/>
      <c r="F4" s="1"/>
      <c r="G4" s="1"/>
      <c r="H4" s="1"/>
      <c r="I4" s="8"/>
      <c r="J4" s="1"/>
      <c r="K4" s="1"/>
      <c r="L4" s="1"/>
      <c r="M4" s="1"/>
      <c r="N4" s="1"/>
      <c r="O4" s="1"/>
      <c r="P4" s="1"/>
      <c r="Q4" s="4"/>
      <c r="R4" s="1"/>
    </row>
    <row r="5">
      <c r="A5" s="1"/>
      <c r="B5" s="9" t="s">
        <v>17</v>
      </c>
      <c r="C5" s="9">
        <v>500000.0</v>
      </c>
      <c r="D5" s="10">
        <f t="shared" ref="D5:D9" si="1">C5/C$10</f>
        <v>0.2222222222</v>
      </c>
      <c r="E5" s="1"/>
      <c r="F5" s="1"/>
      <c r="G5" s="1"/>
      <c r="H5" s="1"/>
      <c r="I5" s="8"/>
      <c r="J5" s="1"/>
      <c r="K5" s="1"/>
      <c r="L5" s="1"/>
      <c r="M5" s="1"/>
      <c r="N5" s="1"/>
      <c r="O5" s="1"/>
      <c r="P5" s="1"/>
      <c r="Q5" s="4"/>
      <c r="R5" s="1"/>
    </row>
    <row r="6">
      <c r="A6" s="1"/>
      <c r="B6" s="9" t="s">
        <v>18</v>
      </c>
      <c r="C6" s="9">
        <v>750000.0</v>
      </c>
      <c r="D6" s="10">
        <f t="shared" si="1"/>
        <v>0.3333333333</v>
      </c>
      <c r="E6" s="1"/>
      <c r="F6" s="1"/>
      <c r="G6" s="1"/>
      <c r="H6" s="1"/>
      <c r="I6" s="8"/>
      <c r="J6" s="1"/>
      <c r="K6" s="1"/>
      <c r="L6" s="1"/>
      <c r="M6" s="1"/>
      <c r="N6" s="1"/>
      <c r="O6" s="1"/>
      <c r="P6" s="1"/>
      <c r="Q6" s="4"/>
      <c r="R6" s="1"/>
    </row>
    <row r="7">
      <c r="A7" s="1"/>
      <c r="B7" s="9" t="s">
        <v>19</v>
      </c>
      <c r="C7" s="9">
        <v>1000000.0</v>
      </c>
      <c r="D7" s="10">
        <f t="shared" si="1"/>
        <v>0.4444444444</v>
      </c>
      <c r="E7" s="1"/>
      <c r="F7" s="1"/>
      <c r="G7" s="1"/>
      <c r="H7" s="1"/>
      <c r="I7" s="8"/>
      <c r="J7" s="1"/>
      <c r="K7" s="1"/>
      <c r="L7" s="1"/>
      <c r="M7" s="1"/>
      <c r="N7" s="1"/>
      <c r="O7" s="1"/>
      <c r="P7" s="1"/>
      <c r="Q7" s="4"/>
      <c r="R7" s="1"/>
    </row>
    <row r="8" hidden="1">
      <c r="A8" s="1"/>
      <c r="B8" s="9"/>
      <c r="C8" s="9">
        <v>0.0</v>
      </c>
      <c r="D8" s="10">
        <f t="shared" si="1"/>
        <v>0</v>
      </c>
      <c r="E8" s="1"/>
      <c r="F8" s="1"/>
      <c r="G8" s="1"/>
      <c r="H8" s="1"/>
      <c r="I8" s="8"/>
      <c r="J8" s="1"/>
      <c r="K8" s="1"/>
      <c r="L8" s="1"/>
      <c r="M8" s="1"/>
      <c r="N8" s="1"/>
      <c r="O8" s="1"/>
      <c r="P8" s="1"/>
      <c r="Q8" s="4"/>
      <c r="R8" s="1"/>
    </row>
    <row r="9" hidden="1">
      <c r="A9" s="1"/>
      <c r="B9" s="9"/>
      <c r="C9" s="9">
        <v>0.0</v>
      </c>
      <c r="D9" s="10">
        <f t="shared" si="1"/>
        <v>0</v>
      </c>
      <c r="E9" s="1"/>
      <c r="F9" s="1"/>
      <c r="G9" s="1"/>
      <c r="H9" s="1"/>
      <c r="I9" s="8"/>
      <c r="J9" s="1"/>
      <c r="K9" s="1"/>
      <c r="L9" s="1"/>
      <c r="M9" s="1"/>
      <c r="N9" s="1"/>
      <c r="O9" s="1"/>
      <c r="P9" s="1"/>
      <c r="Q9" s="4"/>
      <c r="R9" s="1"/>
    </row>
    <row r="10">
      <c r="A10" s="1"/>
      <c r="B10" s="1"/>
      <c r="C10" s="11">
        <f t="shared" ref="C10:D10" si="2">SUM(C5:C9)</f>
        <v>2250000</v>
      </c>
      <c r="D10" s="10">
        <f t="shared" si="2"/>
        <v>1</v>
      </c>
      <c r="E10" s="1"/>
      <c r="F10" s="1"/>
      <c r="G10" s="1"/>
      <c r="H10" s="1"/>
      <c r="I10" s="8"/>
      <c r="J10" s="1"/>
      <c r="K10" s="1"/>
      <c r="L10" s="1"/>
      <c r="M10" s="1"/>
      <c r="N10" s="1"/>
      <c r="O10" s="1"/>
      <c r="P10" s="1"/>
      <c r="Q10" s="4"/>
      <c r="R10" s="1"/>
    </row>
    <row r="11">
      <c r="A11" s="1"/>
      <c r="B11" s="1"/>
      <c r="C11" s="1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  <c r="Q11" s="4"/>
      <c r="R11" s="1"/>
    </row>
    <row r="12">
      <c r="A12" s="1"/>
      <c r="B12" s="4" t="s">
        <v>20</v>
      </c>
      <c r="C12" s="13">
        <f>1/12</f>
        <v>0.08333333333</v>
      </c>
      <c r="D12" s="10">
        <f t="shared" ref="D12:N12" si="3">C12</f>
        <v>0.08333333333</v>
      </c>
      <c r="E12" s="10">
        <f t="shared" si="3"/>
        <v>0.08333333333</v>
      </c>
      <c r="F12" s="10">
        <f t="shared" si="3"/>
        <v>0.08333333333</v>
      </c>
      <c r="G12" s="10">
        <f t="shared" si="3"/>
        <v>0.08333333333</v>
      </c>
      <c r="H12" s="10">
        <f t="shared" si="3"/>
        <v>0.08333333333</v>
      </c>
      <c r="I12" s="10">
        <f t="shared" si="3"/>
        <v>0.08333333333</v>
      </c>
      <c r="J12" s="10">
        <f t="shared" si="3"/>
        <v>0.08333333333</v>
      </c>
      <c r="K12" s="10">
        <f t="shared" si="3"/>
        <v>0.08333333333</v>
      </c>
      <c r="L12" s="10">
        <f t="shared" si="3"/>
        <v>0.08333333333</v>
      </c>
      <c r="M12" s="10">
        <f t="shared" si="3"/>
        <v>0.08333333333</v>
      </c>
      <c r="N12" s="10">
        <f t="shared" si="3"/>
        <v>0.08333333333</v>
      </c>
      <c r="O12" s="3">
        <f>SUM(C12:N12)</f>
        <v>1</v>
      </c>
      <c r="P12" s="1"/>
      <c r="Q12" s="4"/>
      <c r="R12" s="1"/>
    </row>
    <row r="13">
      <c r="A13" s="1"/>
      <c r="B13" s="14" t="s">
        <v>21</v>
      </c>
      <c r="C13" s="15">
        <f t="shared" ref="C13:N13" si="4">C23+C18+C28</f>
        <v>187500</v>
      </c>
      <c r="D13" s="15">
        <f t="shared" si="4"/>
        <v>187500</v>
      </c>
      <c r="E13" s="15">
        <f t="shared" si="4"/>
        <v>187500</v>
      </c>
      <c r="F13" s="15">
        <f t="shared" si="4"/>
        <v>187500</v>
      </c>
      <c r="G13" s="15">
        <f t="shared" si="4"/>
        <v>187500</v>
      </c>
      <c r="H13" s="15">
        <f t="shared" si="4"/>
        <v>187500</v>
      </c>
      <c r="I13" s="15">
        <f t="shared" si="4"/>
        <v>187500</v>
      </c>
      <c r="J13" s="15">
        <f t="shared" si="4"/>
        <v>187500</v>
      </c>
      <c r="K13" s="15">
        <f t="shared" si="4"/>
        <v>187500</v>
      </c>
      <c r="L13" s="15">
        <f t="shared" si="4"/>
        <v>187500</v>
      </c>
      <c r="M13" s="15">
        <f t="shared" si="4"/>
        <v>187500</v>
      </c>
      <c r="N13" s="15">
        <f t="shared" si="4"/>
        <v>187500</v>
      </c>
      <c r="O13" s="15">
        <f>O18+O23+O28</f>
        <v>2250000</v>
      </c>
      <c r="P13" s="1"/>
      <c r="Q13" s="16"/>
      <c r="R13" s="1"/>
    </row>
    <row r="14">
      <c r="A14" s="1"/>
      <c r="B14" s="1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18"/>
      <c r="R14" s="1"/>
    </row>
    <row r="15">
      <c r="A15" s="1"/>
      <c r="B15" s="17" t="str">
        <f>B5</f>
        <v>Resi Service</v>
      </c>
      <c r="C15" s="19">
        <f t="shared" ref="C15:N15" si="5">$C$12</f>
        <v>0.08333333333</v>
      </c>
      <c r="D15" s="19">
        <f t="shared" si="5"/>
        <v>0.08333333333</v>
      </c>
      <c r="E15" s="19">
        <f t="shared" si="5"/>
        <v>0.08333333333</v>
      </c>
      <c r="F15" s="19">
        <f t="shared" si="5"/>
        <v>0.08333333333</v>
      </c>
      <c r="G15" s="19">
        <f t="shared" si="5"/>
        <v>0.08333333333</v>
      </c>
      <c r="H15" s="19">
        <f t="shared" si="5"/>
        <v>0.08333333333</v>
      </c>
      <c r="I15" s="19">
        <f t="shared" si="5"/>
        <v>0.08333333333</v>
      </c>
      <c r="J15" s="19">
        <f t="shared" si="5"/>
        <v>0.08333333333</v>
      </c>
      <c r="K15" s="19">
        <f t="shared" si="5"/>
        <v>0.08333333333</v>
      </c>
      <c r="L15" s="19">
        <f t="shared" si="5"/>
        <v>0.08333333333</v>
      </c>
      <c r="M15" s="19">
        <f t="shared" si="5"/>
        <v>0.08333333333</v>
      </c>
      <c r="N15" s="19">
        <f t="shared" si="5"/>
        <v>0.08333333333</v>
      </c>
      <c r="O15" s="3">
        <f>sum(C15:N15)</f>
        <v>1</v>
      </c>
      <c r="P15" s="1"/>
      <c r="Q15" s="18"/>
      <c r="R15" s="1"/>
    </row>
    <row r="16">
      <c r="A16" s="1"/>
      <c r="B16" s="20" t="s">
        <v>22</v>
      </c>
      <c r="C16" s="21">
        <f>'Labor Forecast'!C13</f>
        <v>83.33333333</v>
      </c>
      <c r="D16" s="21">
        <f>'Labor Forecast'!D13</f>
        <v>83.33333333</v>
      </c>
      <c r="E16" s="21">
        <f>'Labor Forecast'!E13</f>
        <v>83.33333333</v>
      </c>
      <c r="F16" s="21">
        <f>'Labor Forecast'!F13</f>
        <v>83.33333333</v>
      </c>
      <c r="G16" s="21">
        <f>'Labor Forecast'!G13</f>
        <v>83.33333333</v>
      </c>
      <c r="H16" s="21">
        <f>'Labor Forecast'!H13</f>
        <v>83.33333333</v>
      </c>
      <c r="I16" s="21">
        <f>'Labor Forecast'!I13</f>
        <v>83.33333333</v>
      </c>
      <c r="J16" s="21">
        <f>'Labor Forecast'!J13</f>
        <v>83.33333333</v>
      </c>
      <c r="K16" s="21">
        <f>'Labor Forecast'!K13</f>
        <v>83.33333333</v>
      </c>
      <c r="L16" s="21">
        <f>'Labor Forecast'!L13</f>
        <v>83.33333333</v>
      </c>
      <c r="M16" s="21">
        <f>'Labor Forecast'!M13</f>
        <v>83.33333333</v>
      </c>
      <c r="N16" s="21">
        <f>'Labor Forecast'!N13</f>
        <v>83.33333333</v>
      </c>
      <c r="O16" s="21">
        <f>'Labor Forecast'!O13</f>
        <v>1000</v>
      </c>
      <c r="P16" s="1"/>
      <c r="Q16" s="22"/>
      <c r="R16" s="4"/>
    </row>
    <row r="17">
      <c r="A17" s="1"/>
      <c r="B17" s="20" t="s">
        <v>23</v>
      </c>
      <c r="C17" s="23">
        <f>'Labor Forecast'!C17</f>
        <v>1.337184424</v>
      </c>
      <c r="D17" s="23">
        <f>'Labor Forecast'!D17</f>
        <v>1.337184424</v>
      </c>
      <c r="E17" s="23">
        <f>'Labor Forecast'!E17</f>
        <v>1.337184424</v>
      </c>
      <c r="F17" s="23">
        <f>'Labor Forecast'!F17</f>
        <v>1.337184424</v>
      </c>
      <c r="G17" s="23">
        <f>'Labor Forecast'!G17</f>
        <v>1.337184424</v>
      </c>
      <c r="H17" s="23">
        <f>'Labor Forecast'!H17</f>
        <v>1.337184424</v>
      </c>
      <c r="I17" s="23">
        <f>'Labor Forecast'!I17</f>
        <v>1.337184424</v>
      </c>
      <c r="J17" s="23">
        <f>'Labor Forecast'!J17</f>
        <v>1.337184424</v>
      </c>
      <c r="K17" s="23">
        <f>'Labor Forecast'!K17</f>
        <v>1.337184424</v>
      </c>
      <c r="L17" s="23">
        <f>'Labor Forecast'!L17</f>
        <v>1.337184424</v>
      </c>
      <c r="M17" s="23">
        <f>'Labor Forecast'!M17</f>
        <v>1.337184424</v>
      </c>
      <c r="N17" s="23">
        <f>'Labor Forecast'!N17</f>
        <v>1.337184424</v>
      </c>
      <c r="O17" s="24"/>
      <c r="P17" s="1"/>
      <c r="Q17" s="25"/>
      <c r="R17" s="1"/>
    </row>
    <row r="18">
      <c r="A18" s="1"/>
      <c r="B18" s="20" t="s">
        <v>21</v>
      </c>
      <c r="C18" s="24">
        <f t="shared" ref="C18:N18" si="6">C15*$O$18</f>
        <v>41666.66667</v>
      </c>
      <c r="D18" s="24">
        <f t="shared" si="6"/>
        <v>41666.66667</v>
      </c>
      <c r="E18" s="24">
        <f t="shared" si="6"/>
        <v>41666.66667</v>
      </c>
      <c r="F18" s="24">
        <f t="shared" si="6"/>
        <v>41666.66667</v>
      </c>
      <c r="G18" s="24">
        <f t="shared" si="6"/>
        <v>41666.66667</v>
      </c>
      <c r="H18" s="24">
        <f t="shared" si="6"/>
        <v>41666.66667</v>
      </c>
      <c r="I18" s="24">
        <f t="shared" si="6"/>
        <v>41666.66667</v>
      </c>
      <c r="J18" s="24">
        <f t="shared" si="6"/>
        <v>41666.66667</v>
      </c>
      <c r="K18" s="24">
        <f t="shared" si="6"/>
        <v>41666.66667</v>
      </c>
      <c r="L18" s="24">
        <f t="shared" si="6"/>
        <v>41666.66667</v>
      </c>
      <c r="M18" s="24">
        <f t="shared" si="6"/>
        <v>41666.66667</v>
      </c>
      <c r="N18" s="24">
        <f t="shared" si="6"/>
        <v>41666.66667</v>
      </c>
      <c r="O18" s="24">
        <f>C5</f>
        <v>500000</v>
      </c>
      <c r="P18" s="1"/>
      <c r="Q18" s="22"/>
      <c r="R18" s="1"/>
    </row>
    <row r="19">
      <c r="A19" s="1"/>
      <c r="B19" s="1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1"/>
      <c r="Q19" s="18"/>
      <c r="R19" s="1"/>
    </row>
    <row r="20">
      <c r="A20" s="1"/>
      <c r="B20" s="17" t="str">
        <f>B6</f>
        <v>Resi Install</v>
      </c>
      <c r="C20" s="19">
        <f t="shared" ref="C20:N20" si="7">$C$12</f>
        <v>0.08333333333</v>
      </c>
      <c r="D20" s="19">
        <f t="shared" si="7"/>
        <v>0.08333333333</v>
      </c>
      <c r="E20" s="19">
        <f t="shared" si="7"/>
        <v>0.08333333333</v>
      </c>
      <c r="F20" s="19">
        <f t="shared" si="7"/>
        <v>0.08333333333</v>
      </c>
      <c r="G20" s="19">
        <f t="shared" si="7"/>
        <v>0.08333333333</v>
      </c>
      <c r="H20" s="19">
        <f t="shared" si="7"/>
        <v>0.08333333333</v>
      </c>
      <c r="I20" s="19">
        <f t="shared" si="7"/>
        <v>0.08333333333</v>
      </c>
      <c r="J20" s="19">
        <f t="shared" si="7"/>
        <v>0.08333333333</v>
      </c>
      <c r="K20" s="19">
        <f t="shared" si="7"/>
        <v>0.08333333333</v>
      </c>
      <c r="L20" s="19">
        <f t="shared" si="7"/>
        <v>0.08333333333</v>
      </c>
      <c r="M20" s="19">
        <f t="shared" si="7"/>
        <v>0.08333333333</v>
      </c>
      <c r="N20" s="19">
        <f t="shared" si="7"/>
        <v>0.08333333333</v>
      </c>
      <c r="O20" s="12">
        <f>sum(C20:N20)</f>
        <v>1</v>
      </c>
      <c r="P20" s="1"/>
      <c r="Q20" s="18"/>
      <c r="R20" s="1"/>
    </row>
    <row r="21">
      <c r="A21" s="5"/>
      <c r="B21" s="26" t="s">
        <v>24</v>
      </c>
      <c r="C21" s="27">
        <f>C23/'Labor Forecast'!$C$23</f>
        <v>17.85714286</v>
      </c>
      <c r="D21" s="27">
        <f>D23/'Labor Forecast'!$C$23</f>
        <v>17.85714286</v>
      </c>
      <c r="E21" s="27">
        <f>E23/'Labor Forecast'!$C$23</f>
        <v>17.85714286</v>
      </c>
      <c r="F21" s="27">
        <f>F23/'Labor Forecast'!$C$23</f>
        <v>17.85714286</v>
      </c>
      <c r="G21" s="27">
        <f>G23/'Labor Forecast'!$C$23</f>
        <v>17.85714286</v>
      </c>
      <c r="H21" s="27">
        <f>H23/'Labor Forecast'!$C$23</f>
        <v>17.85714286</v>
      </c>
      <c r="I21" s="27">
        <f>I23/'Labor Forecast'!$C$23</f>
        <v>17.85714286</v>
      </c>
      <c r="J21" s="27">
        <f>J23/'Labor Forecast'!$C$23</f>
        <v>17.85714286</v>
      </c>
      <c r="K21" s="27">
        <f>K23/'Labor Forecast'!$C$23</f>
        <v>17.85714286</v>
      </c>
      <c r="L21" s="27">
        <f>L23/'Labor Forecast'!$C$23</f>
        <v>17.85714286</v>
      </c>
      <c r="M21" s="27">
        <f>M23/'Labor Forecast'!$C$23</f>
        <v>17.85714286</v>
      </c>
      <c r="N21" s="27">
        <f>N23/'Labor Forecast'!$C$23</f>
        <v>17.85714286</v>
      </c>
      <c r="O21" s="27">
        <f>O23/'Labor Forecast'!$C$23</f>
        <v>214.2857143</v>
      </c>
      <c r="P21" s="5"/>
      <c r="Q21" s="28"/>
      <c r="R21" s="5"/>
      <c r="S21" s="29"/>
      <c r="T21" s="29"/>
      <c r="U21" s="29"/>
      <c r="V21" s="29"/>
      <c r="W21" s="29"/>
      <c r="X21" s="29"/>
    </row>
    <row r="22">
      <c r="A22" s="1"/>
      <c r="B22" s="30" t="s">
        <v>23</v>
      </c>
      <c r="C22" s="31">
        <f>'Labor Forecast'!C37</f>
        <v>1.17481203</v>
      </c>
      <c r="D22" s="31">
        <f>'Labor Forecast'!D37</f>
        <v>1.17481203</v>
      </c>
      <c r="E22" s="31">
        <f>'Labor Forecast'!E37</f>
        <v>1.17481203</v>
      </c>
      <c r="F22" s="31">
        <f>'Labor Forecast'!F37</f>
        <v>1.17481203</v>
      </c>
      <c r="G22" s="31">
        <f>'Labor Forecast'!G37</f>
        <v>1.17481203</v>
      </c>
      <c r="H22" s="31">
        <f>'Labor Forecast'!H37</f>
        <v>1.17481203</v>
      </c>
      <c r="I22" s="31">
        <f>'Labor Forecast'!I37</f>
        <v>1.17481203</v>
      </c>
      <c r="J22" s="31">
        <f>'Labor Forecast'!J37</f>
        <v>1.17481203</v>
      </c>
      <c r="K22" s="31">
        <f>'Labor Forecast'!K37</f>
        <v>1.17481203</v>
      </c>
      <c r="L22" s="31">
        <f>'Labor Forecast'!L37</f>
        <v>1.17481203</v>
      </c>
      <c r="M22" s="31">
        <f>'Labor Forecast'!M37</f>
        <v>1.17481203</v>
      </c>
      <c r="N22" s="31">
        <f>'Labor Forecast'!N37</f>
        <v>1.17481203</v>
      </c>
      <c r="O22" s="32"/>
      <c r="P22" s="1"/>
      <c r="Q22" s="22"/>
      <c r="R22" s="1"/>
    </row>
    <row r="23">
      <c r="A23" s="1"/>
      <c r="B23" s="30" t="s">
        <v>21</v>
      </c>
      <c r="C23" s="33">
        <f t="shared" ref="C23:N23" si="8">C20*$O$23</f>
        <v>62500</v>
      </c>
      <c r="D23" s="33">
        <f t="shared" si="8"/>
        <v>62500</v>
      </c>
      <c r="E23" s="33">
        <f t="shared" si="8"/>
        <v>62500</v>
      </c>
      <c r="F23" s="33">
        <f t="shared" si="8"/>
        <v>62500</v>
      </c>
      <c r="G23" s="33">
        <f t="shared" si="8"/>
        <v>62500</v>
      </c>
      <c r="H23" s="33">
        <f t="shared" si="8"/>
        <v>62500</v>
      </c>
      <c r="I23" s="33">
        <f t="shared" si="8"/>
        <v>62500</v>
      </c>
      <c r="J23" s="33">
        <f t="shared" si="8"/>
        <v>62500</v>
      </c>
      <c r="K23" s="33">
        <f t="shared" si="8"/>
        <v>62500</v>
      </c>
      <c r="L23" s="33">
        <f t="shared" si="8"/>
        <v>62500</v>
      </c>
      <c r="M23" s="33">
        <f t="shared" si="8"/>
        <v>62500</v>
      </c>
      <c r="N23" s="33">
        <f t="shared" si="8"/>
        <v>62500</v>
      </c>
      <c r="O23" s="33">
        <f>C6</f>
        <v>750000</v>
      </c>
      <c r="P23" s="1"/>
      <c r="Q23" s="18"/>
      <c r="R23" s="1"/>
    </row>
    <row r="24">
      <c r="A24" s="1"/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4"/>
      <c r="P24" s="1"/>
      <c r="Q24" s="18"/>
      <c r="R24" s="1"/>
    </row>
    <row r="25">
      <c r="A25" s="1"/>
      <c r="B25" s="17" t="str">
        <f>B7</f>
        <v>Commercial</v>
      </c>
      <c r="C25" s="19">
        <f t="shared" ref="C25:N25" si="9">$C$12</f>
        <v>0.08333333333</v>
      </c>
      <c r="D25" s="19">
        <f t="shared" si="9"/>
        <v>0.08333333333</v>
      </c>
      <c r="E25" s="19">
        <f t="shared" si="9"/>
        <v>0.08333333333</v>
      </c>
      <c r="F25" s="19">
        <f t="shared" si="9"/>
        <v>0.08333333333</v>
      </c>
      <c r="G25" s="19">
        <f t="shared" si="9"/>
        <v>0.08333333333</v>
      </c>
      <c r="H25" s="19">
        <f t="shared" si="9"/>
        <v>0.08333333333</v>
      </c>
      <c r="I25" s="19">
        <f t="shared" si="9"/>
        <v>0.08333333333</v>
      </c>
      <c r="J25" s="19">
        <f t="shared" si="9"/>
        <v>0.08333333333</v>
      </c>
      <c r="K25" s="19">
        <f t="shared" si="9"/>
        <v>0.08333333333</v>
      </c>
      <c r="L25" s="19">
        <f t="shared" si="9"/>
        <v>0.08333333333</v>
      </c>
      <c r="M25" s="19">
        <f t="shared" si="9"/>
        <v>0.08333333333</v>
      </c>
      <c r="N25" s="19">
        <f t="shared" si="9"/>
        <v>0.08333333333</v>
      </c>
      <c r="O25" s="3">
        <f t="shared" ref="O25:O26" si="10">sum(C25:N25)</f>
        <v>1</v>
      </c>
      <c r="P25" s="1"/>
      <c r="Q25" s="22"/>
      <c r="R25" s="1"/>
    </row>
    <row r="26">
      <c r="A26" s="1"/>
      <c r="B26" s="35" t="s">
        <v>24</v>
      </c>
      <c r="C26" s="36">
        <f>'Labor Forecast'!C54</f>
        <v>155.5190604</v>
      </c>
      <c r="D26" s="36">
        <f>'Labor Forecast'!D54</f>
        <v>155.5190604</v>
      </c>
      <c r="E26" s="36">
        <f>'Labor Forecast'!E54</f>
        <v>155.5190604</v>
      </c>
      <c r="F26" s="36">
        <f>'Labor Forecast'!F54</f>
        <v>155.5190604</v>
      </c>
      <c r="G26" s="36">
        <f>'Labor Forecast'!G54</f>
        <v>155.5190604</v>
      </c>
      <c r="H26" s="36">
        <f>'Labor Forecast'!H54</f>
        <v>155.5190604</v>
      </c>
      <c r="I26" s="36">
        <f>'Labor Forecast'!I54</f>
        <v>155.5190604</v>
      </c>
      <c r="J26" s="36">
        <f>'Labor Forecast'!J54</f>
        <v>155.5190604</v>
      </c>
      <c r="K26" s="36">
        <f>'Labor Forecast'!K54</f>
        <v>155.5190604</v>
      </c>
      <c r="L26" s="36">
        <f>'Labor Forecast'!L54</f>
        <v>155.5190604</v>
      </c>
      <c r="M26" s="36">
        <f>'Labor Forecast'!M54</f>
        <v>155.5190604</v>
      </c>
      <c r="N26" s="36">
        <f>'Labor Forecast'!N54</f>
        <v>155.5190604</v>
      </c>
      <c r="O26" s="36">
        <f t="shared" si="10"/>
        <v>1866.228725</v>
      </c>
      <c r="P26" s="1"/>
      <c r="Q26" s="16"/>
      <c r="R26" s="1"/>
    </row>
    <row r="27">
      <c r="A27" s="1"/>
      <c r="B27" s="35" t="s">
        <v>23</v>
      </c>
      <c r="C27" s="37">
        <f>'Labor Forecast'!C57</f>
        <v>2.046303427</v>
      </c>
      <c r="D27" s="37">
        <f>'Labor Forecast'!D57</f>
        <v>2.046303427</v>
      </c>
      <c r="E27" s="37">
        <f>'Labor Forecast'!E57</f>
        <v>2.046303427</v>
      </c>
      <c r="F27" s="37">
        <f>'Labor Forecast'!F57</f>
        <v>2.046303427</v>
      </c>
      <c r="G27" s="37">
        <f>'Labor Forecast'!G57</f>
        <v>2.046303427</v>
      </c>
      <c r="H27" s="37">
        <f>'Labor Forecast'!H57</f>
        <v>2.046303427</v>
      </c>
      <c r="I27" s="37">
        <f>'Labor Forecast'!I57</f>
        <v>2.046303427</v>
      </c>
      <c r="J27" s="37">
        <f>'Labor Forecast'!J57</f>
        <v>2.046303427</v>
      </c>
      <c r="K27" s="37">
        <f>'Labor Forecast'!K57</f>
        <v>2.046303427</v>
      </c>
      <c r="L27" s="37">
        <f>'Labor Forecast'!L57</f>
        <v>2.046303427</v>
      </c>
      <c r="M27" s="37">
        <f>'Labor Forecast'!M57</f>
        <v>2.046303427</v>
      </c>
      <c r="N27" s="37">
        <f>'Labor Forecast'!N57</f>
        <v>2.046303427</v>
      </c>
      <c r="O27" s="38"/>
      <c r="P27" s="1"/>
      <c r="Q27" s="18"/>
      <c r="R27" s="1"/>
      <c r="S27" s="39"/>
    </row>
    <row r="28">
      <c r="A28" s="1"/>
      <c r="B28" s="35" t="s">
        <v>25</v>
      </c>
      <c r="C28" s="38">
        <f t="shared" ref="C28:N28" si="11">C25*$O$28</f>
        <v>83333.33333</v>
      </c>
      <c r="D28" s="38">
        <f t="shared" si="11"/>
        <v>83333.33333</v>
      </c>
      <c r="E28" s="38">
        <f t="shared" si="11"/>
        <v>83333.33333</v>
      </c>
      <c r="F28" s="38">
        <f t="shared" si="11"/>
        <v>83333.33333</v>
      </c>
      <c r="G28" s="38">
        <f t="shared" si="11"/>
        <v>83333.33333</v>
      </c>
      <c r="H28" s="38">
        <f t="shared" si="11"/>
        <v>83333.33333</v>
      </c>
      <c r="I28" s="38">
        <f t="shared" si="11"/>
        <v>83333.33333</v>
      </c>
      <c r="J28" s="38">
        <f t="shared" si="11"/>
        <v>83333.33333</v>
      </c>
      <c r="K28" s="38">
        <f t="shared" si="11"/>
        <v>83333.33333</v>
      </c>
      <c r="L28" s="38">
        <f t="shared" si="11"/>
        <v>83333.33333</v>
      </c>
      <c r="M28" s="38">
        <f t="shared" si="11"/>
        <v>83333.33333</v>
      </c>
      <c r="N28" s="38">
        <f t="shared" si="11"/>
        <v>83333.33333</v>
      </c>
      <c r="O28" s="38">
        <f>C7</f>
        <v>1000000</v>
      </c>
      <c r="P28" s="1"/>
      <c r="Q28" s="18"/>
      <c r="R28" s="1"/>
    </row>
    <row r="29">
      <c r="A29" s="40"/>
      <c r="B29" s="41"/>
      <c r="C29" s="1"/>
      <c r="D29" s="1"/>
      <c r="E29" s="1"/>
      <c r="F29" s="42"/>
      <c r="G29" s="42"/>
      <c r="H29" s="42"/>
      <c r="I29" s="42"/>
      <c r="J29" s="42"/>
      <c r="K29" s="42"/>
      <c r="L29" s="42"/>
      <c r="M29" s="42"/>
      <c r="N29" s="42"/>
      <c r="O29" s="4"/>
      <c r="P29" s="1"/>
      <c r="Q29" s="18"/>
      <c r="R29" s="1"/>
    </row>
    <row r="30" hidden="1">
      <c r="A30" s="1"/>
      <c r="B30" s="17" t="str">
        <f>B8</f>
        <v/>
      </c>
      <c r="C30" s="43">
        <f t="shared" ref="C30:N30" si="12">C12</f>
        <v>0.08333333333</v>
      </c>
      <c r="D30" s="43">
        <f t="shared" si="12"/>
        <v>0.08333333333</v>
      </c>
      <c r="E30" s="43">
        <f t="shared" si="12"/>
        <v>0.08333333333</v>
      </c>
      <c r="F30" s="43">
        <f t="shared" si="12"/>
        <v>0.08333333333</v>
      </c>
      <c r="G30" s="43">
        <f t="shared" si="12"/>
        <v>0.08333333333</v>
      </c>
      <c r="H30" s="43">
        <f t="shared" si="12"/>
        <v>0.08333333333</v>
      </c>
      <c r="I30" s="43">
        <f t="shared" si="12"/>
        <v>0.08333333333</v>
      </c>
      <c r="J30" s="43">
        <f t="shared" si="12"/>
        <v>0.08333333333</v>
      </c>
      <c r="K30" s="43">
        <f t="shared" si="12"/>
        <v>0.08333333333</v>
      </c>
      <c r="L30" s="43">
        <f t="shared" si="12"/>
        <v>0.08333333333</v>
      </c>
      <c r="M30" s="43">
        <f t="shared" si="12"/>
        <v>0.08333333333</v>
      </c>
      <c r="N30" s="43">
        <f t="shared" si="12"/>
        <v>0.08333333333</v>
      </c>
      <c r="O30" s="3">
        <f>sum(C30:N30)</f>
        <v>1</v>
      </c>
      <c r="P30" s="1"/>
      <c r="Q30" s="22"/>
      <c r="R30" s="1"/>
    </row>
    <row r="31" hidden="1">
      <c r="A31" s="1"/>
      <c r="B31" s="35" t="s">
        <v>24</v>
      </c>
      <c r="C31" s="36">
        <f>'Labor Forecast'!C74</f>
        <v>0</v>
      </c>
      <c r="D31" s="36">
        <f>'Labor Forecast'!D74</f>
        <v>0</v>
      </c>
      <c r="E31" s="36">
        <f>'Labor Forecast'!E74</f>
        <v>0</v>
      </c>
      <c r="F31" s="36">
        <f>'Labor Forecast'!F74</f>
        <v>0</v>
      </c>
      <c r="G31" s="36">
        <f>'Labor Forecast'!G74</f>
        <v>0</v>
      </c>
      <c r="H31" s="36">
        <f>'Labor Forecast'!H74</f>
        <v>0</v>
      </c>
      <c r="I31" s="36">
        <f>'Labor Forecast'!I74</f>
        <v>0</v>
      </c>
      <c r="J31" s="36">
        <f>'Labor Forecast'!J74</f>
        <v>0</v>
      </c>
      <c r="K31" s="36">
        <f>'Labor Forecast'!K74</f>
        <v>0</v>
      </c>
      <c r="L31" s="36">
        <f>'Labor Forecast'!L74</f>
        <v>0</v>
      </c>
      <c r="M31" s="36">
        <f>'Labor Forecast'!M74</f>
        <v>0</v>
      </c>
      <c r="N31" s="36">
        <f>'Labor Forecast'!N74</f>
        <v>0</v>
      </c>
      <c r="O31" s="36">
        <f>'Labor Forecast'!O74</f>
        <v>0</v>
      </c>
      <c r="P31" s="1"/>
      <c r="Q31" s="16"/>
      <c r="R31" s="1"/>
    </row>
    <row r="32" hidden="1">
      <c r="A32" s="1"/>
      <c r="B32" s="35" t="s">
        <v>23</v>
      </c>
      <c r="C32" s="37">
        <f>'Labor Forecast'!C77</f>
        <v>0</v>
      </c>
      <c r="D32" s="37">
        <f>'Labor Forecast'!D77</f>
        <v>0</v>
      </c>
      <c r="E32" s="37">
        <f>'Labor Forecast'!E77</f>
        <v>0</v>
      </c>
      <c r="F32" s="37">
        <f>'Labor Forecast'!F77</f>
        <v>0</v>
      </c>
      <c r="G32" s="37">
        <f>'Labor Forecast'!G77</f>
        <v>0</v>
      </c>
      <c r="H32" s="37">
        <f>'Labor Forecast'!H77</f>
        <v>0</v>
      </c>
      <c r="I32" s="37">
        <f>'Labor Forecast'!I77</f>
        <v>0</v>
      </c>
      <c r="J32" s="37">
        <f>'Labor Forecast'!J77</f>
        <v>0</v>
      </c>
      <c r="K32" s="37">
        <f>'Labor Forecast'!K77</f>
        <v>0</v>
      </c>
      <c r="L32" s="37">
        <f>'Labor Forecast'!L77</f>
        <v>0</v>
      </c>
      <c r="M32" s="37">
        <f>'Labor Forecast'!M77</f>
        <v>0</v>
      </c>
      <c r="N32" s="37">
        <f>'Labor Forecast'!N77</f>
        <v>0</v>
      </c>
      <c r="O32" s="38"/>
      <c r="P32" s="1"/>
      <c r="Q32" s="18"/>
      <c r="R32" s="1"/>
      <c r="S32" s="39"/>
    </row>
    <row r="33" hidden="1">
      <c r="A33" s="1"/>
      <c r="B33" s="35" t="s">
        <v>25</v>
      </c>
      <c r="C33" s="38">
        <f t="shared" ref="C33:N33" si="13">C30*$O$33</f>
        <v>0</v>
      </c>
      <c r="D33" s="38">
        <f t="shared" si="13"/>
        <v>0</v>
      </c>
      <c r="E33" s="38">
        <f t="shared" si="13"/>
        <v>0</v>
      </c>
      <c r="F33" s="38">
        <f t="shared" si="13"/>
        <v>0</v>
      </c>
      <c r="G33" s="38">
        <f t="shared" si="13"/>
        <v>0</v>
      </c>
      <c r="H33" s="38">
        <f t="shared" si="13"/>
        <v>0</v>
      </c>
      <c r="I33" s="38">
        <f t="shared" si="13"/>
        <v>0</v>
      </c>
      <c r="J33" s="38">
        <f t="shared" si="13"/>
        <v>0</v>
      </c>
      <c r="K33" s="38">
        <f t="shared" si="13"/>
        <v>0</v>
      </c>
      <c r="L33" s="38">
        <f t="shared" si="13"/>
        <v>0</v>
      </c>
      <c r="M33" s="38">
        <f t="shared" si="13"/>
        <v>0</v>
      </c>
      <c r="N33" s="38">
        <f t="shared" si="13"/>
        <v>0</v>
      </c>
      <c r="O33" s="44">
        <f>C8</f>
        <v>0</v>
      </c>
      <c r="P33" s="1"/>
      <c r="Q33" s="18"/>
      <c r="R33" s="1"/>
    </row>
    <row r="34" hidden="1">
      <c r="A34" s="40"/>
      <c r="B34" s="41"/>
      <c r="C34" s="1"/>
      <c r="D34" s="1"/>
      <c r="E34" s="1"/>
      <c r="F34" s="42"/>
      <c r="G34" s="42"/>
      <c r="H34" s="42"/>
      <c r="I34" s="42"/>
      <c r="J34" s="42"/>
      <c r="K34" s="42"/>
      <c r="L34" s="42"/>
      <c r="M34" s="42"/>
      <c r="N34" s="42"/>
      <c r="O34" s="4"/>
      <c r="P34" s="1"/>
      <c r="Q34" s="18"/>
      <c r="R34" s="1"/>
    </row>
    <row r="35" hidden="1">
      <c r="A35" s="1"/>
      <c r="B35" s="17" t="str">
        <f>B9</f>
        <v/>
      </c>
      <c r="C35" s="43">
        <f t="shared" ref="C35:N35" si="14">C12</f>
        <v>0.08333333333</v>
      </c>
      <c r="D35" s="43">
        <f t="shared" si="14"/>
        <v>0.08333333333</v>
      </c>
      <c r="E35" s="43">
        <f t="shared" si="14"/>
        <v>0.08333333333</v>
      </c>
      <c r="F35" s="43">
        <f t="shared" si="14"/>
        <v>0.08333333333</v>
      </c>
      <c r="G35" s="43">
        <f t="shared" si="14"/>
        <v>0.08333333333</v>
      </c>
      <c r="H35" s="43">
        <f t="shared" si="14"/>
        <v>0.08333333333</v>
      </c>
      <c r="I35" s="43">
        <f t="shared" si="14"/>
        <v>0.08333333333</v>
      </c>
      <c r="J35" s="43">
        <f t="shared" si="14"/>
        <v>0.08333333333</v>
      </c>
      <c r="K35" s="43">
        <f t="shared" si="14"/>
        <v>0.08333333333</v>
      </c>
      <c r="L35" s="43">
        <f t="shared" si="14"/>
        <v>0.08333333333</v>
      </c>
      <c r="M35" s="43">
        <f t="shared" si="14"/>
        <v>0.08333333333</v>
      </c>
      <c r="N35" s="43">
        <f t="shared" si="14"/>
        <v>0.08333333333</v>
      </c>
      <c r="O35" s="3">
        <f t="shared" ref="O35:O36" si="15">sum(C35:N35)</f>
        <v>1</v>
      </c>
      <c r="P35" s="1"/>
      <c r="Q35" s="22"/>
      <c r="R35" s="1"/>
    </row>
    <row r="36" hidden="1">
      <c r="A36" s="1"/>
      <c r="B36" s="35" t="s">
        <v>24</v>
      </c>
      <c r="C36" s="36">
        <f>'Labor Forecast'!C95</f>
        <v>0</v>
      </c>
      <c r="D36" s="36">
        <f>'Labor Forecast'!D95</f>
        <v>0</v>
      </c>
      <c r="E36" s="36">
        <f>'Labor Forecast'!E95</f>
        <v>0</v>
      </c>
      <c r="F36" s="36">
        <f>'Labor Forecast'!F95</f>
        <v>0</v>
      </c>
      <c r="G36" s="36">
        <f>'Labor Forecast'!G95</f>
        <v>0</v>
      </c>
      <c r="H36" s="36">
        <f>'Labor Forecast'!H95</f>
        <v>0</v>
      </c>
      <c r="I36" s="36">
        <f>'Labor Forecast'!I95</f>
        <v>0</v>
      </c>
      <c r="J36" s="36">
        <f>'Labor Forecast'!J95</f>
        <v>0</v>
      </c>
      <c r="K36" s="36">
        <f>'Labor Forecast'!K95</f>
        <v>0</v>
      </c>
      <c r="L36" s="36">
        <f>'Labor Forecast'!L95</f>
        <v>0</v>
      </c>
      <c r="M36" s="36">
        <f>'Labor Forecast'!M95</f>
        <v>0</v>
      </c>
      <c r="N36" s="36">
        <f>'Labor Forecast'!N95</f>
        <v>0</v>
      </c>
      <c r="O36" s="36">
        <f t="shared" si="15"/>
        <v>0</v>
      </c>
      <c r="P36" s="1"/>
      <c r="Q36" s="16"/>
      <c r="R36" s="1"/>
    </row>
    <row r="37" hidden="1">
      <c r="A37" s="1"/>
      <c r="B37" s="35" t="s">
        <v>23</v>
      </c>
      <c r="C37" s="37">
        <f>'Labor Forecast'!C98</f>
        <v>0</v>
      </c>
      <c r="D37" s="37">
        <f>'Labor Forecast'!D98</f>
        <v>0</v>
      </c>
      <c r="E37" s="37">
        <f>'Labor Forecast'!E98</f>
        <v>0</v>
      </c>
      <c r="F37" s="37">
        <f>'Labor Forecast'!F98</f>
        <v>0</v>
      </c>
      <c r="G37" s="37">
        <f>'Labor Forecast'!G98</f>
        <v>0</v>
      </c>
      <c r="H37" s="37">
        <f>'Labor Forecast'!H98</f>
        <v>0</v>
      </c>
      <c r="I37" s="37">
        <f>'Labor Forecast'!I98</f>
        <v>0</v>
      </c>
      <c r="J37" s="37">
        <f>'Labor Forecast'!J98</f>
        <v>0</v>
      </c>
      <c r="K37" s="37">
        <f>'Labor Forecast'!K98</f>
        <v>0</v>
      </c>
      <c r="L37" s="37">
        <f>'Labor Forecast'!L98</f>
        <v>0</v>
      </c>
      <c r="M37" s="37">
        <f>'Labor Forecast'!M98</f>
        <v>0</v>
      </c>
      <c r="N37" s="37">
        <f>'Labor Forecast'!N98</f>
        <v>0</v>
      </c>
      <c r="O37" s="38"/>
      <c r="P37" s="1"/>
      <c r="Q37" s="18"/>
      <c r="R37" s="1"/>
      <c r="S37" s="39"/>
    </row>
    <row r="38" hidden="1">
      <c r="A38" s="1"/>
      <c r="B38" s="35" t="s">
        <v>25</v>
      </c>
      <c r="C38" s="38">
        <f t="shared" ref="C38:N38" si="16">C35*$O$38</f>
        <v>0</v>
      </c>
      <c r="D38" s="38">
        <f t="shared" si="16"/>
        <v>0</v>
      </c>
      <c r="E38" s="38">
        <f t="shared" si="16"/>
        <v>0</v>
      </c>
      <c r="F38" s="38">
        <f t="shared" si="16"/>
        <v>0</v>
      </c>
      <c r="G38" s="38">
        <f t="shared" si="16"/>
        <v>0</v>
      </c>
      <c r="H38" s="38">
        <f t="shared" si="16"/>
        <v>0</v>
      </c>
      <c r="I38" s="38">
        <f t="shared" si="16"/>
        <v>0</v>
      </c>
      <c r="J38" s="38">
        <f t="shared" si="16"/>
        <v>0</v>
      </c>
      <c r="K38" s="38">
        <f t="shared" si="16"/>
        <v>0</v>
      </c>
      <c r="L38" s="38">
        <f t="shared" si="16"/>
        <v>0</v>
      </c>
      <c r="M38" s="38">
        <f t="shared" si="16"/>
        <v>0</v>
      </c>
      <c r="N38" s="38">
        <f t="shared" si="16"/>
        <v>0</v>
      </c>
      <c r="O38" s="44">
        <f>C9</f>
        <v>0</v>
      </c>
      <c r="P38" s="1"/>
      <c r="Q38" s="18"/>
      <c r="R38" s="1"/>
    </row>
    <row r="39" hidden="1">
      <c r="A39" s="40"/>
      <c r="B39" s="41"/>
      <c r="C39" s="1"/>
      <c r="D39" s="1"/>
      <c r="E39" s="1"/>
      <c r="F39" s="42"/>
      <c r="G39" s="42"/>
      <c r="H39" s="42"/>
      <c r="I39" s="42"/>
      <c r="J39" s="42"/>
      <c r="K39" s="42"/>
      <c r="L39" s="42"/>
      <c r="M39" s="42"/>
      <c r="N39" s="42"/>
      <c r="O39" s="4"/>
      <c r="P39" s="1"/>
      <c r="Q39" s="18"/>
      <c r="R39" s="1"/>
    </row>
    <row r="40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  <c r="P40" s="1"/>
      <c r="Q40" s="18"/>
      <c r="R40" s="1"/>
    </row>
    <row r="41">
      <c r="A41" s="4" t="s">
        <v>26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P41" s="45"/>
      <c r="Q41" s="45"/>
    </row>
    <row r="42">
      <c r="A42" s="46"/>
      <c r="B42" s="47"/>
      <c r="C42" s="4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9</v>
      </c>
      <c r="L42" s="4" t="s">
        <v>10</v>
      </c>
      <c r="M42" s="4" t="s">
        <v>11</v>
      </c>
      <c r="N42" s="4" t="s">
        <v>12</v>
      </c>
      <c r="O42" s="48" t="s">
        <v>27</v>
      </c>
      <c r="P42" s="49"/>
      <c r="Q42" s="45"/>
      <c r="R42" s="50"/>
      <c r="S42" s="51"/>
    </row>
    <row r="43">
      <c r="A43" s="52"/>
      <c r="B43" s="52" t="str">
        <f t="shared" ref="B43:B47" si="17">concatenate(B5," GP%")</f>
        <v>Resi Service GP%</v>
      </c>
      <c r="C43" s="13">
        <v>0.48</v>
      </c>
      <c r="D43" s="13">
        <v>0.48</v>
      </c>
      <c r="E43" s="13">
        <v>0.48</v>
      </c>
      <c r="F43" s="13">
        <v>0.48</v>
      </c>
      <c r="G43" s="13">
        <v>0.48</v>
      </c>
      <c r="H43" s="13">
        <v>0.48</v>
      </c>
      <c r="I43" s="13">
        <v>0.48</v>
      </c>
      <c r="J43" s="13">
        <v>0.48</v>
      </c>
      <c r="K43" s="13">
        <v>0.48</v>
      </c>
      <c r="L43" s="13">
        <v>0.48</v>
      </c>
      <c r="M43" s="13">
        <v>0.48</v>
      </c>
      <c r="N43" s="13">
        <v>0.48</v>
      </c>
      <c r="O43" s="12"/>
      <c r="P43" s="49"/>
      <c r="Q43" s="45"/>
      <c r="R43" s="45"/>
    </row>
    <row r="44">
      <c r="A44" s="52"/>
      <c r="B44" s="52" t="str">
        <f t="shared" si="17"/>
        <v>Resi Install GP%</v>
      </c>
      <c r="C44" s="13">
        <v>0.4</v>
      </c>
      <c r="D44" s="13">
        <v>0.4</v>
      </c>
      <c r="E44" s="13">
        <v>0.4</v>
      </c>
      <c r="F44" s="13">
        <v>0.4</v>
      </c>
      <c r="G44" s="13">
        <v>0.4</v>
      </c>
      <c r="H44" s="13">
        <v>0.4</v>
      </c>
      <c r="I44" s="13">
        <v>0.4</v>
      </c>
      <c r="J44" s="13">
        <v>0.4</v>
      </c>
      <c r="K44" s="13">
        <v>0.4</v>
      </c>
      <c r="L44" s="13">
        <v>0.4</v>
      </c>
      <c r="M44" s="13">
        <v>0.4</v>
      </c>
      <c r="N44" s="13">
        <v>0.4</v>
      </c>
      <c r="O44" s="12"/>
      <c r="P44" s="49"/>
      <c r="Q44" s="45"/>
      <c r="R44" s="45"/>
    </row>
    <row r="45">
      <c r="A45" s="52"/>
      <c r="B45" s="52" t="str">
        <f t="shared" si="17"/>
        <v>Commercial GP%</v>
      </c>
      <c r="C45" s="13">
        <v>0.6</v>
      </c>
      <c r="D45" s="13">
        <v>0.6</v>
      </c>
      <c r="E45" s="13">
        <v>0.6</v>
      </c>
      <c r="F45" s="13">
        <v>0.6</v>
      </c>
      <c r="G45" s="13">
        <v>0.6</v>
      </c>
      <c r="H45" s="13">
        <v>0.6</v>
      </c>
      <c r="I45" s="13">
        <v>0.6</v>
      </c>
      <c r="J45" s="13">
        <v>0.6</v>
      </c>
      <c r="K45" s="13">
        <v>0.6</v>
      </c>
      <c r="L45" s="13">
        <v>0.6</v>
      </c>
      <c r="M45" s="13">
        <v>0.6</v>
      </c>
      <c r="N45" s="13">
        <v>0.6</v>
      </c>
      <c r="O45" s="12"/>
      <c r="P45" s="49"/>
      <c r="Q45" s="45"/>
      <c r="R45" s="45"/>
    </row>
    <row r="46" hidden="1">
      <c r="A46" s="52"/>
      <c r="B46" s="52" t="str">
        <f t="shared" si="17"/>
        <v> GP%</v>
      </c>
      <c r="C46" s="13">
        <v>0.4</v>
      </c>
      <c r="D46" s="13">
        <v>0.4</v>
      </c>
      <c r="E46" s="13">
        <v>0.4</v>
      </c>
      <c r="F46" s="13">
        <v>0.4</v>
      </c>
      <c r="G46" s="13">
        <v>0.4</v>
      </c>
      <c r="H46" s="13">
        <v>0.4</v>
      </c>
      <c r="I46" s="13">
        <v>0.4</v>
      </c>
      <c r="J46" s="13">
        <v>0.4</v>
      </c>
      <c r="K46" s="13">
        <v>0.4</v>
      </c>
      <c r="L46" s="13">
        <v>0.4</v>
      </c>
      <c r="M46" s="13">
        <v>0.4</v>
      </c>
      <c r="N46" s="13">
        <v>0.4</v>
      </c>
      <c r="O46" s="12"/>
      <c r="P46" s="49"/>
      <c r="Q46" s="45"/>
      <c r="R46" s="45"/>
    </row>
    <row r="47" hidden="1">
      <c r="A47" s="52"/>
      <c r="B47" s="52" t="str">
        <f t="shared" si="17"/>
        <v> GP%</v>
      </c>
      <c r="C47" s="13">
        <v>0.6</v>
      </c>
      <c r="D47" s="13">
        <v>0.6</v>
      </c>
      <c r="E47" s="13">
        <v>0.6</v>
      </c>
      <c r="F47" s="13">
        <v>0.6</v>
      </c>
      <c r="G47" s="13">
        <v>0.6</v>
      </c>
      <c r="H47" s="13">
        <v>0.6</v>
      </c>
      <c r="I47" s="13">
        <v>0.6</v>
      </c>
      <c r="J47" s="13">
        <v>0.6</v>
      </c>
      <c r="K47" s="13">
        <v>0.6</v>
      </c>
      <c r="L47" s="13">
        <v>0.6</v>
      </c>
      <c r="M47" s="13">
        <v>0.6</v>
      </c>
      <c r="N47" s="13">
        <v>0.6</v>
      </c>
      <c r="O47" s="12"/>
      <c r="P47" s="49"/>
      <c r="Q47" s="45"/>
      <c r="R47" s="45"/>
    </row>
    <row r="48">
      <c r="A48" s="52"/>
      <c r="B48" s="5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49"/>
      <c r="Q48" s="45"/>
      <c r="R48" s="45"/>
    </row>
    <row r="49">
      <c r="A49" s="52"/>
      <c r="B49" s="52" t="str">
        <f t="shared" ref="B49:B53" si="19">concatenate(B5," GP $")</f>
        <v>Resi Service GP $</v>
      </c>
      <c r="C49" s="53">
        <f t="shared" ref="C49:N49" si="18">C43*C18</f>
        <v>20000</v>
      </c>
      <c r="D49" s="53">
        <f t="shared" si="18"/>
        <v>20000</v>
      </c>
      <c r="E49" s="53">
        <f t="shared" si="18"/>
        <v>20000</v>
      </c>
      <c r="F49" s="53">
        <f t="shared" si="18"/>
        <v>20000</v>
      </c>
      <c r="G49" s="53">
        <f t="shared" si="18"/>
        <v>20000</v>
      </c>
      <c r="H49" s="53">
        <f t="shared" si="18"/>
        <v>20000</v>
      </c>
      <c r="I49" s="53">
        <f t="shared" si="18"/>
        <v>20000</v>
      </c>
      <c r="J49" s="53">
        <f t="shared" si="18"/>
        <v>20000</v>
      </c>
      <c r="K49" s="53">
        <f t="shared" si="18"/>
        <v>20000</v>
      </c>
      <c r="L49" s="53">
        <f t="shared" si="18"/>
        <v>20000</v>
      </c>
      <c r="M49" s="53">
        <f t="shared" si="18"/>
        <v>20000</v>
      </c>
      <c r="N49" s="53">
        <f t="shared" si="18"/>
        <v>20000</v>
      </c>
      <c r="O49" s="54">
        <f t="shared" ref="O49:O53" si="21">sum(C49:N49)</f>
        <v>240000</v>
      </c>
      <c r="P49" s="49"/>
      <c r="Q49" s="45"/>
      <c r="R49" s="45"/>
    </row>
    <row r="50">
      <c r="A50" s="52"/>
      <c r="B50" s="52" t="str">
        <f t="shared" si="19"/>
        <v>Resi Install GP $</v>
      </c>
      <c r="C50" s="53">
        <f t="shared" ref="C50:N50" si="20">C44*C23</f>
        <v>25000</v>
      </c>
      <c r="D50" s="53">
        <f t="shared" si="20"/>
        <v>25000</v>
      </c>
      <c r="E50" s="53">
        <f t="shared" si="20"/>
        <v>25000</v>
      </c>
      <c r="F50" s="53">
        <f t="shared" si="20"/>
        <v>25000</v>
      </c>
      <c r="G50" s="53">
        <f t="shared" si="20"/>
        <v>25000</v>
      </c>
      <c r="H50" s="53">
        <f t="shared" si="20"/>
        <v>25000</v>
      </c>
      <c r="I50" s="53">
        <f t="shared" si="20"/>
        <v>25000</v>
      </c>
      <c r="J50" s="53">
        <f t="shared" si="20"/>
        <v>25000</v>
      </c>
      <c r="K50" s="53">
        <f t="shared" si="20"/>
        <v>25000</v>
      </c>
      <c r="L50" s="53">
        <f t="shared" si="20"/>
        <v>25000</v>
      </c>
      <c r="M50" s="53">
        <f t="shared" si="20"/>
        <v>25000</v>
      </c>
      <c r="N50" s="53">
        <f t="shared" si="20"/>
        <v>25000</v>
      </c>
      <c r="O50" s="54">
        <f t="shared" si="21"/>
        <v>300000</v>
      </c>
      <c r="P50" s="49"/>
      <c r="Q50" s="45"/>
      <c r="R50" s="45"/>
    </row>
    <row r="51">
      <c r="A51" s="52"/>
      <c r="B51" s="52" t="str">
        <f t="shared" si="19"/>
        <v>Commercial GP $</v>
      </c>
      <c r="C51" s="53">
        <f t="shared" ref="C51:N51" si="22">C45*C23</f>
        <v>37500</v>
      </c>
      <c r="D51" s="53">
        <f t="shared" si="22"/>
        <v>37500</v>
      </c>
      <c r="E51" s="53">
        <f t="shared" si="22"/>
        <v>37500</v>
      </c>
      <c r="F51" s="53">
        <f t="shared" si="22"/>
        <v>37500</v>
      </c>
      <c r="G51" s="53">
        <f t="shared" si="22"/>
        <v>37500</v>
      </c>
      <c r="H51" s="53">
        <f t="shared" si="22"/>
        <v>37500</v>
      </c>
      <c r="I51" s="53">
        <f t="shared" si="22"/>
        <v>37500</v>
      </c>
      <c r="J51" s="53">
        <f t="shared" si="22"/>
        <v>37500</v>
      </c>
      <c r="K51" s="53">
        <f t="shared" si="22"/>
        <v>37500</v>
      </c>
      <c r="L51" s="53">
        <f t="shared" si="22"/>
        <v>37500</v>
      </c>
      <c r="M51" s="53">
        <f t="shared" si="22"/>
        <v>37500</v>
      </c>
      <c r="N51" s="53">
        <f t="shared" si="22"/>
        <v>37500</v>
      </c>
      <c r="O51" s="54">
        <f t="shared" si="21"/>
        <v>450000</v>
      </c>
      <c r="P51" s="49"/>
      <c r="Q51" s="45"/>
      <c r="R51" s="45"/>
    </row>
    <row r="52" hidden="1">
      <c r="A52" s="52"/>
      <c r="B52" s="52" t="str">
        <f t="shared" si="19"/>
        <v> GP $</v>
      </c>
      <c r="C52" s="53">
        <f t="shared" ref="C52:N52" si="23">C46*C33</f>
        <v>0</v>
      </c>
      <c r="D52" s="53">
        <f t="shared" si="23"/>
        <v>0</v>
      </c>
      <c r="E52" s="53">
        <f t="shared" si="23"/>
        <v>0</v>
      </c>
      <c r="F52" s="53">
        <f t="shared" si="23"/>
        <v>0</v>
      </c>
      <c r="G52" s="53">
        <f t="shared" si="23"/>
        <v>0</v>
      </c>
      <c r="H52" s="53">
        <f t="shared" si="23"/>
        <v>0</v>
      </c>
      <c r="I52" s="53">
        <f t="shared" si="23"/>
        <v>0</v>
      </c>
      <c r="J52" s="53">
        <f t="shared" si="23"/>
        <v>0</v>
      </c>
      <c r="K52" s="53">
        <f t="shared" si="23"/>
        <v>0</v>
      </c>
      <c r="L52" s="53">
        <f t="shared" si="23"/>
        <v>0</v>
      </c>
      <c r="M52" s="53">
        <f t="shared" si="23"/>
        <v>0</v>
      </c>
      <c r="N52" s="53">
        <f t="shared" si="23"/>
        <v>0</v>
      </c>
      <c r="O52" s="54">
        <f t="shared" si="21"/>
        <v>0</v>
      </c>
      <c r="P52" s="49"/>
      <c r="Q52" s="45"/>
      <c r="R52" s="45"/>
    </row>
    <row r="53" hidden="1">
      <c r="A53" s="52"/>
      <c r="B53" s="52" t="str">
        <f t="shared" si="19"/>
        <v> GP $</v>
      </c>
      <c r="C53" s="53">
        <f t="shared" ref="C53:N53" si="24">C47*C38</f>
        <v>0</v>
      </c>
      <c r="D53" s="53">
        <f t="shared" si="24"/>
        <v>0</v>
      </c>
      <c r="E53" s="53">
        <f t="shared" si="24"/>
        <v>0</v>
      </c>
      <c r="F53" s="53">
        <f t="shared" si="24"/>
        <v>0</v>
      </c>
      <c r="G53" s="53">
        <f t="shared" si="24"/>
        <v>0</v>
      </c>
      <c r="H53" s="53">
        <f t="shared" si="24"/>
        <v>0</v>
      </c>
      <c r="I53" s="53">
        <f t="shared" si="24"/>
        <v>0</v>
      </c>
      <c r="J53" s="53">
        <f t="shared" si="24"/>
        <v>0</v>
      </c>
      <c r="K53" s="53">
        <f t="shared" si="24"/>
        <v>0</v>
      </c>
      <c r="L53" s="53">
        <f t="shared" si="24"/>
        <v>0</v>
      </c>
      <c r="M53" s="53">
        <f t="shared" si="24"/>
        <v>0</v>
      </c>
      <c r="N53" s="53">
        <f t="shared" si="24"/>
        <v>0</v>
      </c>
      <c r="O53" s="54">
        <f t="shared" si="21"/>
        <v>0</v>
      </c>
      <c r="P53" s="49"/>
      <c r="Q53" s="45"/>
      <c r="R53" s="45"/>
    </row>
    <row r="54">
      <c r="A54" s="52"/>
      <c r="B54" s="5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49"/>
      <c r="Q54" s="45"/>
      <c r="R54" s="45"/>
    </row>
    <row r="55">
      <c r="A55" s="52"/>
      <c r="B55" s="5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49"/>
      <c r="Q55" s="45"/>
      <c r="R55" s="45"/>
    </row>
    <row r="56">
      <c r="A56" s="52"/>
      <c r="B56" s="52" t="s">
        <v>28</v>
      </c>
      <c r="C56" s="54">
        <f t="shared" ref="C56:N56" si="25">sum(C49:C53)</f>
        <v>82500</v>
      </c>
      <c r="D56" s="54">
        <f t="shared" si="25"/>
        <v>82500</v>
      </c>
      <c r="E56" s="54">
        <f t="shared" si="25"/>
        <v>82500</v>
      </c>
      <c r="F56" s="54">
        <f t="shared" si="25"/>
        <v>82500</v>
      </c>
      <c r="G56" s="54">
        <f t="shared" si="25"/>
        <v>82500</v>
      </c>
      <c r="H56" s="54">
        <f t="shared" si="25"/>
        <v>82500</v>
      </c>
      <c r="I56" s="54">
        <f t="shared" si="25"/>
        <v>82500</v>
      </c>
      <c r="J56" s="54">
        <f t="shared" si="25"/>
        <v>82500</v>
      </c>
      <c r="K56" s="54">
        <f t="shared" si="25"/>
        <v>82500</v>
      </c>
      <c r="L56" s="54">
        <f t="shared" si="25"/>
        <v>82500</v>
      </c>
      <c r="M56" s="54">
        <f t="shared" si="25"/>
        <v>82500</v>
      </c>
      <c r="N56" s="54">
        <f t="shared" si="25"/>
        <v>82500</v>
      </c>
      <c r="O56" s="54">
        <f>sum(O49:O51)</f>
        <v>990000</v>
      </c>
      <c r="P56" s="49"/>
      <c r="Q56" s="45"/>
      <c r="R56" s="45"/>
    </row>
    <row r="57">
      <c r="A57" s="52"/>
      <c r="B57" s="52" t="s">
        <v>29</v>
      </c>
      <c r="C57" s="12">
        <f t="shared" ref="C57:O57" si="26">C56/C13</f>
        <v>0.44</v>
      </c>
      <c r="D57" s="12">
        <f t="shared" si="26"/>
        <v>0.44</v>
      </c>
      <c r="E57" s="12">
        <f t="shared" si="26"/>
        <v>0.44</v>
      </c>
      <c r="F57" s="12">
        <f t="shared" si="26"/>
        <v>0.44</v>
      </c>
      <c r="G57" s="12">
        <f t="shared" si="26"/>
        <v>0.44</v>
      </c>
      <c r="H57" s="12">
        <f t="shared" si="26"/>
        <v>0.44</v>
      </c>
      <c r="I57" s="12">
        <f t="shared" si="26"/>
        <v>0.44</v>
      </c>
      <c r="J57" s="12">
        <f t="shared" si="26"/>
        <v>0.44</v>
      </c>
      <c r="K57" s="12">
        <f t="shared" si="26"/>
        <v>0.44</v>
      </c>
      <c r="L57" s="12">
        <f t="shared" si="26"/>
        <v>0.44</v>
      </c>
      <c r="M57" s="12">
        <f t="shared" si="26"/>
        <v>0.44</v>
      </c>
      <c r="N57" s="12">
        <f t="shared" si="26"/>
        <v>0.44</v>
      </c>
      <c r="O57" s="12">
        <f t="shared" si="26"/>
        <v>0.44</v>
      </c>
      <c r="P57" s="49"/>
      <c r="Q57" s="45"/>
      <c r="R57" s="45"/>
    </row>
    <row r="58">
      <c r="A58" s="52"/>
      <c r="B58" s="52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2"/>
      <c r="O58" s="55"/>
      <c r="P58" s="49"/>
      <c r="Q58" s="45"/>
      <c r="R58" s="45"/>
    </row>
    <row r="59">
      <c r="A59" s="52"/>
      <c r="B59" s="52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55"/>
      <c r="P59" s="49"/>
      <c r="Q59" s="45"/>
      <c r="R59" s="45"/>
    </row>
    <row r="60">
      <c r="A60" s="56" t="s">
        <v>30</v>
      </c>
      <c r="C60" s="47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R60" s="45"/>
    </row>
    <row r="61">
      <c r="A61" s="56" t="s">
        <v>31</v>
      </c>
      <c r="C61" s="47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R61" s="45"/>
    </row>
    <row r="62">
      <c r="A62" s="1"/>
      <c r="B62" s="56" t="s">
        <v>32</v>
      </c>
      <c r="C62" s="57">
        <f t="shared" ref="C62:N62" si="27">C63</f>
        <v>13164.3814</v>
      </c>
      <c r="D62" s="57">
        <f t="shared" si="27"/>
        <v>13164.3814</v>
      </c>
      <c r="E62" s="57">
        <f t="shared" si="27"/>
        <v>13164.3814</v>
      </c>
      <c r="F62" s="57">
        <f t="shared" si="27"/>
        <v>13164.3814</v>
      </c>
      <c r="G62" s="57">
        <f t="shared" si="27"/>
        <v>13164.3814</v>
      </c>
      <c r="H62" s="57">
        <f t="shared" si="27"/>
        <v>13164.3814</v>
      </c>
      <c r="I62" s="57">
        <f t="shared" si="27"/>
        <v>13164.3814</v>
      </c>
      <c r="J62" s="57">
        <f t="shared" si="27"/>
        <v>13164.3814</v>
      </c>
      <c r="K62" s="57">
        <f t="shared" si="27"/>
        <v>13164.3814</v>
      </c>
      <c r="L62" s="57">
        <f t="shared" si="27"/>
        <v>13164.3814</v>
      </c>
      <c r="M62" s="57">
        <f t="shared" si="27"/>
        <v>13164.3814</v>
      </c>
      <c r="N62" s="57">
        <f t="shared" si="27"/>
        <v>13164.3814</v>
      </c>
      <c r="O62" s="58">
        <f t="shared" ref="O62:O63" si="28">sum(C62:N62)</f>
        <v>157972.5768</v>
      </c>
      <c r="P62" s="3">
        <f>O62/O13</f>
        <v>0.07021003413</v>
      </c>
      <c r="R62" s="45"/>
    </row>
    <row r="63">
      <c r="A63" s="1"/>
      <c r="B63" s="59" t="s">
        <v>33</v>
      </c>
      <c r="C63" s="60">
        <f>'Labor Forecast'!C19+'Labor Forecast'!C39+'Labor Forecast'!C59</f>
        <v>13164.3814</v>
      </c>
      <c r="D63" s="60">
        <f>'Labor Forecast'!D19+'Labor Forecast'!D39+'Labor Forecast'!D59</f>
        <v>13164.3814</v>
      </c>
      <c r="E63" s="60">
        <f>'Labor Forecast'!E19+'Labor Forecast'!E39+'Labor Forecast'!E59</f>
        <v>13164.3814</v>
      </c>
      <c r="F63" s="60">
        <f>'Labor Forecast'!F19+'Labor Forecast'!F39+'Labor Forecast'!F59</f>
        <v>13164.3814</v>
      </c>
      <c r="G63" s="60">
        <f>'Labor Forecast'!G19+'Labor Forecast'!G39+'Labor Forecast'!G59</f>
        <v>13164.3814</v>
      </c>
      <c r="H63" s="60">
        <f>'Labor Forecast'!H19+'Labor Forecast'!H39+'Labor Forecast'!H59</f>
        <v>13164.3814</v>
      </c>
      <c r="I63" s="60">
        <f>'Labor Forecast'!I19+'Labor Forecast'!I39+'Labor Forecast'!I59</f>
        <v>13164.3814</v>
      </c>
      <c r="J63" s="60">
        <f>'Labor Forecast'!J19+'Labor Forecast'!J39+'Labor Forecast'!J59</f>
        <v>13164.3814</v>
      </c>
      <c r="K63" s="60">
        <f>'Labor Forecast'!K19+'Labor Forecast'!K39+'Labor Forecast'!K59</f>
        <v>13164.3814</v>
      </c>
      <c r="L63" s="60">
        <f>'Labor Forecast'!L19+'Labor Forecast'!L39+'Labor Forecast'!L59</f>
        <v>13164.3814</v>
      </c>
      <c r="M63" s="60">
        <f>'Labor Forecast'!M19+'Labor Forecast'!M39+'Labor Forecast'!M59</f>
        <v>13164.3814</v>
      </c>
      <c r="N63" s="60">
        <f>'Labor Forecast'!N19+'Labor Forecast'!N39+'Labor Forecast'!N59</f>
        <v>13164.3814</v>
      </c>
      <c r="O63" s="61">
        <f t="shared" si="28"/>
        <v>157972.5768</v>
      </c>
      <c r="P63" s="55"/>
      <c r="R63" s="45"/>
    </row>
    <row r="64">
      <c r="A64" s="1"/>
      <c r="B64" s="47"/>
      <c r="C64" s="47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R64" s="45"/>
    </row>
    <row r="65">
      <c r="A65" s="52" t="s">
        <v>34</v>
      </c>
      <c r="B65" s="1"/>
      <c r="C65" s="47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>
      <c r="A66" s="1"/>
      <c r="B66" s="9" t="s">
        <v>35</v>
      </c>
      <c r="C66" s="9">
        <v>100000.0</v>
      </c>
      <c r="D66" s="9">
        <v>100000.0</v>
      </c>
      <c r="E66" s="9">
        <v>100000.0</v>
      </c>
      <c r="F66" s="9">
        <v>100000.0</v>
      </c>
      <c r="G66" s="9">
        <v>100000.0</v>
      </c>
      <c r="H66" s="9">
        <v>100000.0</v>
      </c>
      <c r="I66" s="9">
        <v>100000.0</v>
      </c>
      <c r="J66" s="9">
        <v>100000.0</v>
      </c>
      <c r="K66" s="9">
        <v>100000.0</v>
      </c>
      <c r="L66" s="9">
        <v>100000.0</v>
      </c>
      <c r="M66" s="9">
        <v>100000.0</v>
      </c>
      <c r="N66" s="9">
        <v>100000.0</v>
      </c>
      <c r="O66" s="55">
        <f t="shared" ref="O66:O72" si="29">sum(C66:N66)</f>
        <v>1200000</v>
      </c>
      <c r="P66" s="55"/>
    </row>
    <row r="67">
      <c r="A67" s="1"/>
      <c r="B67" s="9" t="s">
        <v>36</v>
      </c>
      <c r="C67" s="9">
        <v>120000.0</v>
      </c>
      <c r="D67" s="9">
        <v>120000.0</v>
      </c>
      <c r="E67" s="9">
        <v>120000.0</v>
      </c>
      <c r="F67" s="9">
        <v>120000.0</v>
      </c>
      <c r="G67" s="9">
        <v>120000.0</v>
      </c>
      <c r="H67" s="9">
        <v>120000.0</v>
      </c>
      <c r="I67" s="9">
        <v>120000.0</v>
      </c>
      <c r="J67" s="9">
        <v>120000.0</v>
      </c>
      <c r="K67" s="9">
        <v>120000.0</v>
      </c>
      <c r="L67" s="9">
        <v>120000.0</v>
      </c>
      <c r="M67" s="9">
        <v>120000.0</v>
      </c>
      <c r="N67" s="9">
        <v>120000.0</v>
      </c>
      <c r="O67" s="55">
        <f t="shared" si="29"/>
        <v>1440000</v>
      </c>
      <c r="P67" s="55"/>
    </row>
    <row r="68">
      <c r="A68" s="1"/>
      <c r="B68" s="9" t="s">
        <v>37</v>
      </c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55">
        <f t="shared" si="29"/>
        <v>0</v>
      </c>
      <c r="P68" s="55"/>
    </row>
    <row r="69">
      <c r="A69" s="1"/>
      <c r="B69" s="9" t="s">
        <v>38</v>
      </c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55">
        <f t="shared" si="29"/>
        <v>0</v>
      </c>
      <c r="P69" s="55"/>
    </row>
    <row r="70">
      <c r="A70" s="1"/>
      <c r="B70" s="9" t="s">
        <v>39</v>
      </c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55">
        <f t="shared" si="29"/>
        <v>0</v>
      </c>
      <c r="P70" s="55"/>
    </row>
    <row r="71">
      <c r="A71" s="1"/>
      <c r="B71" s="9" t="s">
        <v>40</v>
      </c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55">
        <f t="shared" si="29"/>
        <v>0</v>
      </c>
      <c r="P71" s="55"/>
    </row>
    <row r="72">
      <c r="A72" s="1"/>
      <c r="B72" s="9" t="s">
        <v>41</v>
      </c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5">
        <f t="shared" si="29"/>
        <v>0</v>
      </c>
      <c r="P72" s="55"/>
    </row>
    <row r="73">
      <c r="A73" s="1"/>
      <c r="B73" s="9" t="s">
        <v>42</v>
      </c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55"/>
      <c r="P73" s="55"/>
    </row>
    <row r="74">
      <c r="A74" s="1"/>
      <c r="B74" s="9" t="s">
        <v>43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55">
        <f t="shared" ref="O74:O88" si="30">sum(C74:N74)</f>
        <v>0</v>
      </c>
      <c r="P74" s="55"/>
    </row>
    <row r="75">
      <c r="A75" s="1"/>
      <c r="B75" s="9" t="s">
        <v>44</v>
      </c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55">
        <f t="shared" si="30"/>
        <v>0</v>
      </c>
      <c r="P75" s="55"/>
    </row>
    <row r="76">
      <c r="A76" s="1"/>
      <c r="B76" s="1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55">
        <f t="shared" si="30"/>
        <v>0</v>
      </c>
      <c r="P76" s="55"/>
    </row>
    <row r="77">
      <c r="A77" s="1"/>
      <c r="B77" s="1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55">
        <f t="shared" si="30"/>
        <v>0</v>
      </c>
      <c r="P77" s="55"/>
    </row>
    <row r="78">
      <c r="A78" s="1"/>
      <c r="B78" s="1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55">
        <f t="shared" si="30"/>
        <v>0</v>
      </c>
      <c r="P78" s="55"/>
    </row>
    <row r="79">
      <c r="A79" s="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55">
        <f t="shared" si="30"/>
        <v>0</v>
      </c>
      <c r="P79" s="55"/>
    </row>
    <row r="80">
      <c r="A80" s="1"/>
      <c r="B80" s="1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55">
        <f t="shared" si="30"/>
        <v>0</v>
      </c>
      <c r="P80" s="55"/>
    </row>
    <row r="81">
      <c r="A81" s="1"/>
      <c r="B81" s="1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5">
        <f t="shared" si="30"/>
        <v>0</v>
      </c>
      <c r="P81" s="55"/>
    </row>
    <row r="82">
      <c r="A82" s="1"/>
      <c r="B82" s="1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55">
        <f t="shared" si="30"/>
        <v>0</v>
      </c>
      <c r="P82" s="55"/>
    </row>
    <row r="83">
      <c r="A83" s="1"/>
      <c r="B83" s="1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55">
        <f t="shared" si="30"/>
        <v>0</v>
      </c>
      <c r="P83" s="55"/>
    </row>
    <row r="84">
      <c r="A84" s="1"/>
      <c r="B84" s="1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55">
        <f t="shared" si="30"/>
        <v>0</v>
      </c>
      <c r="P84" s="55"/>
    </row>
    <row r="85">
      <c r="A85" s="1"/>
      <c r="B85" s="1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55">
        <f t="shared" si="30"/>
        <v>0</v>
      </c>
      <c r="P85" s="55"/>
    </row>
    <row r="86">
      <c r="A86" s="1"/>
      <c r="B86" s="1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55">
        <f t="shared" si="30"/>
        <v>0</v>
      </c>
      <c r="P86" s="55"/>
    </row>
    <row r="87">
      <c r="A87" s="1"/>
      <c r="B87" s="1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55">
        <f t="shared" si="30"/>
        <v>0</v>
      </c>
      <c r="P87" s="55"/>
    </row>
    <row r="88">
      <c r="A88" s="1"/>
      <c r="B88" s="11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55">
        <f t="shared" si="30"/>
        <v>0</v>
      </c>
      <c r="P88" s="55"/>
    </row>
    <row r="89">
      <c r="A89" s="1"/>
      <c r="B89" s="1"/>
      <c r="C89" s="47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>
      <c r="A90" s="46" t="s">
        <v>45</v>
      </c>
      <c r="C90" s="50">
        <f t="shared" ref="C90:N90" si="31">sum(C66:C88)+C62</f>
        <v>233164.3814</v>
      </c>
      <c r="D90" s="50">
        <f t="shared" si="31"/>
        <v>233164.3814</v>
      </c>
      <c r="E90" s="50">
        <f t="shared" si="31"/>
        <v>233164.3814</v>
      </c>
      <c r="F90" s="50">
        <f t="shared" si="31"/>
        <v>233164.3814</v>
      </c>
      <c r="G90" s="50">
        <f t="shared" si="31"/>
        <v>233164.3814</v>
      </c>
      <c r="H90" s="50">
        <f t="shared" si="31"/>
        <v>233164.3814</v>
      </c>
      <c r="I90" s="50">
        <f t="shared" si="31"/>
        <v>233164.3814</v>
      </c>
      <c r="J90" s="50">
        <f t="shared" si="31"/>
        <v>233164.3814</v>
      </c>
      <c r="K90" s="50">
        <f t="shared" si="31"/>
        <v>233164.3814</v>
      </c>
      <c r="L90" s="50">
        <f t="shared" si="31"/>
        <v>233164.3814</v>
      </c>
      <c r="M90" s="50">
        <f t="shared" si="31"/>
        <v>233164.3814</v>
      </c>
      <c r="N90" s="50">
        <f t="shared" si="31"/>
        <v>233164.3814</v>
      </c>
      <c r="O90" s="50">
        <f>sum(C90:N90)</f>
        <v>2797972.577</v>
      </c>
      <c r="P90" s="3">
        <f>O90/O13</f>
        <v>1.243543367</v>
      </c>
      <c r="Q90" s="4" t="s">
        <v>46</v>
      </c>
    </row>
    <row r="91">
      <c r="A91" s="52"/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</row>
    <row r="92">
      <c r="A92" s="1"/>
      <c r="B92" s="1"/>
      <c r="C92" s="52" t="s">
        <v>1</v>
      </c>
      <c r="D92" s="52" t="s">
        <v>2</v>
      </c>
      <c r="E92" s="52" t="s">
        <v>3</v>
      </c>
      <c r="F92" s="52" t="s">
        <v>4</v>
      </c>
      <c r="G92" s="52" t="s">
        <v>5</v>
      </c>
      <c r="H92" s="52" t="s">
        <v>6</v>
      </c>
      <c r="I92" s="52" t="s">
        <v>7</v>
      </c>
      <c r="J92" s="52" t="s">
        <v>8</v>
      </c>
      <c r="K92" s="52" t="s">
        <v>9</v>
      </c>
      <c r="L92" s="52" t="s">
        <v>10</v>
      </c>
      <c r="M92" s="52" t="s">
        <v>11</v>
      </c>
      <c r="N92" s="52" t="s">
        <v>12</v>
      </c>
      <c r="O92" s="1"/>
      <c r="P92" s="1"/>
      <c r="Q92" s="1"/>
      <c r="R92" s="1"/>
    </row>
    <row r="93">
      <c r="A93" s="52"/>
      <c r="B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R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>
      <c r="A95" s="4" t="s">
        <v>47</v>
      </c>
      <c r="B95" s="1"/>
      <c r="C95" s="42">
        <f t="shared" ref="C95:N95" si="32">C56-C90</f>
        <v>-150664.3814</v>
      </c>
      <c r="D95" s="42">
        <f t="shared" si="32"/>
        <v>-150664.3814</v>
      </c>
      <c r="E95" s="42">
        <f t="shared" si="32"/>
        <v>-150664.3814</v>
      </c>
      <c r="F95" s="42">
        <f t="shared" si="32"/>
        <v>-150664.3814</v>
      </c>
      <c r="G95" s="42">
        <f t="shared" si="32"/>
        <v>-150664.3814</v>
      </c>
      <c r="H95" s="42">
        <f t="shared" si="32"/>
        <v>-150664.3814</v>
      </c>
      <c r="I95" s="42">
        <f t="shared" si="32"/>
        <v>-150664.3814</v>
      </c>
      <c r="J95" s="42">
        <f t="shared" si="32"/>
        <v>-150664.3814</v>
      </c>
      <c r="K95" s="42">
        <f t="shared" si="32"/>
        <v>-150664.3814</v>
      </c>
      <c r="L95" s="42">
        <f t="shared" si="32"/>
        <v>-150664.3814</v>
      </c>
      <c r="M95" s="42">
        <f t="shared" si="32"/>
        <v>-150664.3814</v>
      </c>
      <c r="N95" s="42">
        <f t="shared" si="32"/>
        <v>-150664.3814</v>
      </c>
      <c r="O95" s="42">
        <f>SUM(C95:N95)</f>
        <v>-1807972.577</v>
      </c>
      <c r="P95" s="3">
        <f>O95/O13</f>
        <v>-0.8035433675</v>
      </c>
      <c r="Q95" s="12"/>
      <c r="R95" s="1"/>
    </row>
    <row r="96">
      <c r="A96" s="4" t="s">
        <v>48</v>
      </c>
      <c r="B96" s="1"/>
      <c r="C96" s="42">
        <f>C95</f>
        <v>-150664.3814</v>
      </c>
      <c r="D96" s="42">
        <f t="shared" ref="D96:N96" si="33">D95+C96</f>
        <v>-301328.7628</v>
      </c>
      <c r="E96" s="42">
        <f t="shared" si="33"/>
        <v>-451993.1442</v>
      </c>
      <c r="F96" s="42">
        <f t="shared" si="33"/>
        <v>-602657.5256</v>
      </c>
      <c r="G96" s="42">
        <f t="shared" si="33"/>
        <v>-753321.907</v>
      </c>
      <c r="H96" s="42">
        <f t="shared" si="33"/>
        <v>-903986.2884</v>
      </c>
      <c r="I96" s="42">
        <f t="shared" si="33"/>
        <v>-1054650.67</v>
      </c>
      <c r="J96" s="42">
        <f t="shared" si="33"/>
        <v>-1205315.051</v>
      </c>
      <c r="K96" s="42">
        <f t="shared" si="33"/>
        <v>-1355979.433</v>
      </c>
      <c r="L96" s="42">
        <f t="shared" si="33"/>
        <v>-1506643.814</v>
      </c>
      <c r="M96" s="42">
        <f t="shared" si="33"/>
        <v>-1657308.195</v>
      </c>
      <c r="N96" s="42">
        <f t="shared" si="33"/>
        <v>-1807972.577</v>
      </c>
      <c r="O96" s="1"/>
      <c r="P96" s="1"/>
      <c r="Q96" s="1"/>
      <c r="R96" s="1"/>
    </row>
    <row r="97">
      <c r="A97" s="4" t="s">
        <v>49</v>
      </c>
      <c r="B97" s="1"/>
      <c r="C97" s="42">
        <f>B98+C95</f>
        <v>-150664.3814</v>
      </c>
      <c r="D97" s="42">
        <f t="shared" ref="D97:N97" si="34">C97+D95</f>
        <v>-301328.7628</v>
      </c>
      <c r="E97" s="42">
        <f t="shared" si="34"/>
        <v>-451993.1442</v>
      </c>
      <c r="F97" s="42">
        <f t="shared" si="34"/>
        <v>-602657.5256</v>
      </c>
      <c r="G97" s="42">
        <f t="shared" si="34"/>
        <v>-753321.907</v>
      </c>
      <c r="H97" s="42">
        <f t="shared" si="34"/>
        <v>-903986.2884</v>
      </c>
      <c r="I97" s="42">
        <f t="shared" si="34"/>
        <v>-1054650.67</v>
      </c>
      <c r="J97" s="42">
        <f t="shared" si="34"/>
        <v>-1205315.051</v>
      </c>
      <c r="K97" s="42">
        <f t="shared" si="34"/>
        <v>-1355979.433</v>
      </c>
      <c r="L97" s="42">
        <f t="shared" si="34"/>
        <v>-1506643.814</v>
      </c>
      <c r="M97" s="42">
        <f t="shared" si="34"/>
        <v>-1657308.195</v>
      </c>
      <c r="N97" s="42">
        <f t="shared" si="34"/>
        <v>-1807972.577</v>
      </c>
      <c r="O97" s="1"/>
      <c r="P97" s="1"/>
      <c r="Q97" s="1"/>
      <c r="R97" s="1"/>
    </row>
    <row r="98">
      <c r="A98" s="4" t="s">
        <v>50</v>
      </c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"/>
      <c r="R98" s="1"/>
    </row>
    <row r="99">
      <c r="A99" s="1"/>
      <c r="B99" s="22"/>
      <c r="C99" s="6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4"/>
      <c r="Q99" s="1"/>
      <c r="R99" s="1"/>
    </row>
    <row r="100">
      <c r="A100" s="1"/>
      <c r="B100" s="22"/>
      <c r="C100" s="4"/>
      <c r="D100" s="4"/>
      <c r="E100" s="1"/>
      <c r="F100" s="1"/>
      <c r="G100" s="1"/>
      <c r="H100" s="1"/>
      <c r="I100" s="1"/>
      <c r="J100" s="1"/>
      <c r="K100" s="1"/>
      <c r="L100" s="1"/>
      <c r="M100" s="4"/>
      <c r="N100" s="1"/>
      <c r="O100" s="1"/>
      <c r="P100" s="1"/>
      <c r="Q100" s="1"/>
      <c r="R100" s="1"/>
    </row>
    <row r="101">
      <c r="A101" s="1"/>
      <c r="B101" s="22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4"/>
      <c r="N101" s="1"/>
      <c r="O101" s="4"/>
      <c r="P101" s="1"/>
      <c r="Q101" s="1"/>
      <c r="R101" s="1"/>
    </row>
    <row r="102">
      <c r="A102" s="1"/>
      <c r="B102" s="22"/>
      <c r="C102" s="8"/>
      <c r="D102" s="1"/>
      <c r="E102" s="1"/>
      <c r="F102" s="1"/>
      <c r="G102" s="1"/>
      <c r="H102" s="1"/>
      <c r="I102" s="1"/>
      <c r="J102" s="1"/>
      <c r="M102" s="1"/>
      <c r="N102" s="1"/>
      <c r="P102" s="1"/>
      <c r="Q102" s="1"/>
      <c r="R102" s="1"/>
    </row>
    <row r="106">
      <c r="M106" s="65"/>
    </row>
    <row r="107">
      <c r="M107" s="42"/>
    </row>
    <row r="108">
      <c r="M108" s="66"/>
    </row>
    <row r="109">
      <c r="M109" s="66"/>
    </row>
    <row r="110">
      <c r="M110" s="66"/>
    </row>
    <row r="111">
      <c r="M111" s="65"/>
    </row>
    <row r="112">
      <c r="M112" s="65"/>
    </row>
    <row r="113">
      <c r="M113" s="65"/>
    </row>
    <row r="114">
      <c r="M114" s="65"/>
    </row>
    <row r="115">
      <c r="A115" s="1"/>
      <c r="B115" s="4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55"/>
    </row>
    <row r="116">
      <c r="A116" s="1"/>
      <c r="B116" s="1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>
      <c r="A117" s="52"/>
      <c r="B117" s="1"/>
      <c r="C117" s="55"/>
      <c r="D117" s="55"/>
      <c r="E117" s="55"/>
      <c r="F117" s="55"/>
      <c r="G117" s="16"/>
      <c r="H117" s="55"/>
      <c r="I117" s="55"/>
      <c r="J117" s="55"/>
      <c r="K117" s="55"/>
      <c r="L117" s="55"/>
      <c r="M117" s="55"/>
      <c r="N117" s="55"/>
      <c r="O117" s="55"/>
    </row>
    <row r="118">
      <c r="A118" s="1"/>
      <c r="B118" s="4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55"/>
    </row>
    <row r="119">
      <c r="A119" s="1"/>
      <c r="B119" s="4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55"/>
    </row>
    <row r="120">
      <c r="A120" s="1"/>
      <c r="B120" s="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55"/>
    </row>
    <row r="121">
      <c r="A121" s="1"/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>
      <c r="A122" s="52"/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</row>
    <row r="123">
      <c r="A123" s="1"/>
      <c r="B123" s="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55"/>
    </row>
    <row r="124">
      <c r="A124" s="1"/>
      <c r="B124" s="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55"/>
    </row>
    <row r="125">
      <c r="A125" s="1"/>
      <c r="B125" s="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55"/>
    </row>
    <row r="126">
      <c r="A126" s="1"/>
      <c r="B126" s="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55"/>
    </row>
    <row r="127">
      <c r="A127" s="1"/>
      <c r="B127" s="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55"/>
    </row>
    <row r="128">
      <c r="A128" s="1"/>
      <c r="B128" s="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55"/>
    </row>
    <row r="129">
      <c r="A129" s="1"/>
      <c r="B129" s="1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>
      <c r="A130" s="1"/>
      <c r="B130" s="1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>
      <c r="A131" s="1"/>
      <c r="B131" s="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55"/>
    </row>
    <row r="132">
      <c r="A132" s="1"/>
      <c r="B132" s="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55"/>
    </row>
    <row r="133">
      <c r="A133" s="1"/>
      <c r="B133" s="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55"/>
    </row>
    <row r="134">
      <c r="A134" s="1"/>
      <c r="B134" s="1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>
      <c r="A135" s="52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5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60">
      <c r="M160" s="65"/>
    </row>
    <row r="161">
      <c r="M161" s="65"/>
    </row>
    <row r="162">
      <c r="M162" s="65"/>
    </row>
    <row r="210">
      <c r="A210" s="4">
        <v>2.4</v>
      </c>
      <c r="B210" s="4">
        <v>10000.0</v>
      </c>
    </row>
    <row r="211">
      <c r="A211" s="39">
        <v>2.7</v>
      </c>
      <c r="B211" s="39">
        <v>20000.0</v>
      </c>
    </row>
    <row r="212">
      <c r="A212" s="39">
        <v>2.9</v>
      </c>
      <c r="B212" s="39">
        <v>50000.0</v>
      </c>
    </row>
    <row r="213">
      <c r="A213" s="39">
        <v>3.1</v>
      </c>
      <c r="B213" s="39">
        <v>75000.0</v>
      </c>
    </row>
    <row r="214">
      <c r="A214" s="39">
        <v>3.3</v>
      </c>
      <c r="B214" s="39">
        <v>100000.0</v>
      </c>
    </row>
  </sheetData>
  <mergeCells count="4">
    <mergeCell ref="A60:B60"/>
    <mergeCell ref="A61:B61"/>
    <mergeCell ref="A90:B90"/>
    <mergeCell ref="A135:B13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75"/>
  </cols>
  <sheetData>
    <row r="2">
      <c r="B2" s="67" t="str">
        <f>'Revenue Forecast'!B5</f>
        <v>Resi Service</v>
      </c>
    </row>
    <row r="3">
      <c r="B3" s="39" t="s">
        <v>51</v>
      </c>
      <c r="C3" s="68">
        <v>500.0</v>
      </c>
      <c r="D3" s="39" t="s">
        <v>52</v>
      </c>
    </row>
    <row r="4">
      <c r="B4" s="39" t="s">
        <v>53</v>
      </c>
      <c r="C4" s="69">
        <v>0.7</v>
      </c>
      <c r="D4" s="39" t="s">
        <v>54</v>
      </c>
      <c r="P4" s="70" t="str">
        <f>'Revenue Forecast'!P18</f>
        <v/>
      </c>
    </row>
    <row r="5">
      <c r="B5" s="39" t="s">
        <v>55</v>
      </c>
      <c r="C5" s="69">
        <v>0.82</v>
      </c>
    </row>
    <row r="6">
      <c r="B6" s="39" t="s">
        <v>56</v>
      </c>
      <c r="C6" s="68">
        <v>4.0</v>
      </c>
    </row>
    <row r="8">
      <c r="B8" s="39" t="s">
        <v>57</v>
      </c>
      <c r="C8" s="69">
        <v>0.3</v>
      </c>
      <c r="D8" s="39" t="s">
        <v>58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>
      <c r="B9" s="39" t="s">
        <v>59</v>
      </c>
      <c r="C9" s="68">
        <v>50.0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>
      <c r="C11" s="39" t="s">
        <v>60</v>
      </c>
      <c r="D11" s="39" t="s">
        <v>2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7</v>
      </c>
      <c r="J11" s="39" t="s">
        <v>8</v>
      </c>
      <c r="K11" s="39" t="s">
        <v>9</v>
      </c>
      <c r="L11" s="39" t="s">
        <v>10</v>
      </c>
      <c r="M11" s="39" t="s">
        <v>11</v>
      </c>
      <c r="N11" s="39" t="s">
        <v>12</v>
      </c>
      <c r="O11" s="39" t="s">
        <v>27</v>
      </c>
    </row>
    <row r="12">
      <c r="B12" s="39" t="str">
        <f>concatenate('Revenue Forecast'!B5, " Revenue")</f>
        <v>Resi Service Revenue</v>
      </c>
      <c r="C12" s="71">
        <f>'Revenue Forecast'!C18</f>
        <v>41666.66667</v>
      </c>
      <c r="D12" s="71">
        <f>'Revenue Forecast'!D18</f>
        <v>41666.66667</v>
      </c>
      <c r="E12" s="71">
        <f>'Revenue Forecast'!E18</f>
        <v>41666.66667</v>
      </c>
      <c r="F12" s="71">
        <f>'Revenue Forecast'!F18</f>
        <v>41666.66667</v>
      </c>
      <c r="G12" s="71">
        <f>'Revenue Forecast'!G18</f>
        <v>41666.66667</v>
      </c>
      <c r="H12" s="71">
        <f>'Revenue Forecast'!H18</f>
        <v>41666.66667</v>
      </c>
      <c r="I12" s="71">
        <f>'Revenue Forecast'!I18</f>
        <v>41666.66667</v>
      </c>
      <c r="J12" s="71">
        <f>'Revenue Forecast'!J18</f>
        <v>41666.66667</v>
      </c>
      <c r="K12" s="71">
        <f>'Revenue Forecast'!K18</f>
        <v>41666.66667</v>
      </c>
      <c r="L12" s="71">
        <f>'Revenue Forecast'!L18</f>
        <v>41666.66667</v>
      </c>
      <c r="M12" s="71">
        <f>'Revenue Forecast'!M18</f>
        <v>41666.66667</v>
      </c>
      <c r="N12" s="71">
        <f>'Revenue Forecast'!N18</f>
        <v>41666.66667</v>
      </c>
      <c r="O12" s="71">
        <f>'Revenue Forecast'!O18</f>
        <v>500000</v>
      </c>
    </row>
    <row r="13">
      <c r="B13" s="39" t="s">
        <v>61</v>
      </c>
      <c r="C13" s="29">
        <f>(C12/$C3)</f>
        <v>83.33333333</v>
      </c>
      <c r="D13" s="29">
        <f t="shared" ref="D13:O13" si="1">(D12/$C$3)</f>
        <v>83.33333333</v>
      </c>
      <c r="E13" s="29">
        <f t="shared" si="1"/>
        <v>83.33333333</v>
      </c>
      <c r="F13" s="29">
        <f t="shared" si="1"/>
        <v>83.33333333</v>
      </c>
      <c r="G13" s="29">
        <f t="shared" si="1"/>
        <v>83.33333333</v>
      </c>
      <c r="H13" s="29">
        <f t="shared" si="1"/>
        <v>83.33333333</v>
      </c>
      <c r="I13" s="29">
        <f t="shared" si="1"/>
        <v>83.33333333</v>
      </c>
      <c r="J13" s="29">
        <f t="shared" si="1"/>
        <v>83.33333333</v>
      </c>
      <c r="K13" s="29">
        <f t="shared" si="1"/>
        <v>83.33333333</v>
      </c>
      <c r="L13" s="29">
        <f t="shared" si="1"/>
        <v>83.33333333</v>
      </c>
      <c r="M13" s="29">
        <f t="shared" si="1"/>
        <v>83.33333333</v>
      </c>
      <c r="N13" s="29">
        <f t="shared" si="1"/>
        <v>83.33333333</v>
      </c>
      <c r="O13" s="29">
        <f t="shared" si="1"/>
        <v>1000</v>
      </c>
    </row>
    <row r="14">
      <c r="B14" s="39" t="s">
        <v>62</v>
      </c>
      <c r="C14" s="29">
        <f>C13/$C5</f>
        <v>101.6260163</v>
      </c>
      <c r="D14" s="29">
        <f t="shared" ref="D14:O14" si="2">D13/$C$5</f>
        <v>101.6260163</v>
      </c>
      <c r="E14" s="29">
        <f t="shared" si="2"/>
        <v>101.6260163</v>
      </c>
      <c r="F14" s="29">
        <f t="shared" si="2"/>
        <v>101.6260163</v>
      </c>
      <c r="G14" s="29">
        <f t="shared" si="2"/>
        <v>101.6260163</v>
      </c>
      <c r="H14" s="29">
        <f t="shared" si="2"/>
        <v>101.6260163</v>
      </c>
      <c r="I14" s="29">
        <f t="shared" si="2"/>
        <v>101.6260163</v>
      </c>
      <c r="J14" s="29">
        <f t="shared" si="2"/>
        <v>101.6260163</v>
      </c>
      <c r="K14" s="29">
        <f t="shared" si="2"/>
        <v>101.6260163</v>
      </c>
      <c r="L14" s="29">
        <f t="shared" si="2"/>
        <v>101.6260163</v>
      </c>
      <c r="M14" s="29">
        <f t="shared" si="2"/>
        <v>101.6260163</v>
      </c>
      <c r="N14" s="29">
        <f t="shared" si="2"/>
        <v>101.6260163</v>
      </c>
      <c r="O14" s="29">
        <f t="shared" si="2"/>
        <v>1219.512195</v>
      </c>
    </row>
    <row r="15">
      <c r="B15" s="39" t="s">
        <v>63</v>
      </c>
      <c r="C15" s="72">
        <f>C14/$C4</f>
        <v>145.1800232</v>
      </c>
      <c r="D15" s="72">
        <f t="shared" ref="D15:O15" si="3">D14/$C$4</f>
        <v>145.1800232</v>
      </c>
      <c r="E15" s="72">
        <f t="shared" si="3"/>
        <v>145.1800232</v>
      </c>
      <c r="F15" s="72">
        <f t="shared" si="3"/>
        <v>145.1800232</v>
      </c>
      <c r="G15" s="72">
        <f t="shared" si="3"/>
        <v>145.1800232</v>
      </c>
      <c r="H15" s="72">
        <f t="shared" si="3"/>
        <v>145.1800232</v>
      </c>
      <c r="I15" s="72">
        <f t="shared" si="3"/>
        <v>145.1800232</v>
      </c>
      <c r="J15" s="72">
        <f t="shared" si="3"/>
        <v>145.1800232</v>
      </c>
      <c r="K15" s="72">
        <f t="shared" si="3"/>
        <v>145.1800232</v>
      </c>
      <c r="L15" s="72">
        <f t="shared" si="3"/>
        <v>145.1800232</v>
      </c>
      <c r="M15" s="72">
        <f t="shared" si="3"/>
        <v>145.1800232</v>
      </c>
      <c r="N15" s="72">
        <f t="shared" si="3"/>
        <v>145.1800232</v>
      </c>
      <c r="O15" s="72">
        <f t="shared" si="3"/>
        <v>1742.160279</v>
      </c>
    </row>
    <row r="17">
      <c r="B17" s="39" t="s">
        <v>64</v>
      </c>
      <c r="C17" s="73">
        <f t="shared" ref="C17:N17" si="4">C14/$C6/19</f>
        <v>1.337184424</v>
      </c>
      <c r="D17" s="73">
        <f t="shared" si="4"/>
        <v>1.337184424</v>
      </c>
      <c r="E17" s="73">
        <f t="shared" si="4"/>
        <v>1.337184424</v>
      </c>
      <c r="F17" s="73">
        <f t="shared" si="4"/>
        <v>1.337184424</v>
      </c>
      <c r="G17" s="73">
        <f t="shared" si="4"/>
        <v>1.337184424</v>
      </c>
      <c r="H17" s="73">
        <f t="shared" si="4"/>
        <v>1.337184424</v>
      </c>
      <c r="I17" s="73">
        <f t="shared" si="4"/>
        <v>1.337184424</v>
      </c>
      <c r="J17" s="73">
        <f t="shared" si="4"/>
        <v>1.337184424</v>
      </c>
      <c r="K17" s="73">
        <f t="shared" si="4"/>
        <v>1.337184424</v>
      </c>
      <c r="L17" s="73">
        <f t="shared" si="4"/>
        <v>1.337184424</v>
      </c>
      <c r="M17" s="73">
        <f t="shared" si="4"/>
        <v>1.337184424</v>
      </c>
      <c r="N17" s="73">
        <f t="shared" si="4"/>
        <v>1.337184424</v>
      </c>
    </row>
    <row r="19">
      <c r="B19" s="39" t="s">
        <v>65</v>
      </c>
      <c r="C19" s="74">
        <f>C15*$C8*$C9</f>
        <v>2177.700348</v>
      </c>
      <c r="D19" s="74">
        <f t="shared" ref="D19:O19" si="5">D15*$C$8*$C$9</f>
        <v>2177.700348</v>
      </c>
      <c r="E19" s="74">
        <f t="shared" si="5"/>
        <v>2177.700348</v>
      </c>
      <c r="F19" s="74">
        <f t="shared" si="5"/>
        <v>2177.700348</v>
      </c>
      <c r="G19" s="74">
        <f t="shared" si="5"/>
        <v>2177.700348</v>
      </c>
      <c r="H19" s="74">
        <f t="shared" si="5"/>
        <v>2177.700348</v>
      </c>
      <c r="I19" s="74">
        <f t="shared" si="5"/>
        <v>2177.700348</v>
      </c>
      <c r="J19" s="74">
        <f t="shared" si="5"/>
        <v>2177.700348</v>
      </c>
      <c r="K19" s="74">
        <f t="shared" si="5"/>
        <v>2177.700348</v>
      </c>
      <c r="L19" s="74">
        <f t="shared" si="5"/>
        <v>2177.700348</v>
      </c>
      <c r="M19" s="74">
        <f t="shared" si="5"/>
        <v>2177.700348</v>
      </c>
      <c r="N19" s="74">
        <f t="shared" si="5"/>
        <v>2177.700348</v>
      </c>
      <c r="O19" s="74">
        <f t="shared" si="5"/>
        <v>26132.40418</v>
      </c>
    </row>
    <row r="22">
      <c r="B22" s="67" t="str">
        <f>'Revenue Forecast'!B6</f>
        <v>Resi Install</v>
      </c>
    </row>
    <row r="23">
      <c r="B23" s="39" t="s">
        <v>51</v>
      </c>
      <c r="C23" s="68">
        <v>3500.0</v>
      </c>
    </row>
    <row r="24">
      <c r="B24" s="39" t="s">
        <v>53</v>
      </c>
      <c r="C24" s="69">
        <v>0.9</v>
      </c>
    </row>
    <row r="25">
      <c r="B25" s="39" t="s">
        <v>66</v>
      </c>
      <c r="C25" s="69">
        <v>0.4</v>
      </c>
    </row>
    <row r="26">
      <c r="B26" s="39" t="s">
        <v>67</v>
      </c>
      <c r="C26" s="68">
        <v>2.0</v>
      </c>
    </row>
    <row r="28">
      <c r="B28" s="39" t="s">
        <v>57</v>
      </c>
      <c r="C28" s="69">
        <v>0.5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>
      <c r="B29" s="39" t="s">
        <v>59</v>
      </c>
      <c r="C29" s="68">
        <v>200.0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>
      <c r="C31" s="39" t="s">
        <v>60</v>
      </c>
      <c r="D31" s="39" t="s">
        <v>2</v>
      </c>
      <c r="E31" s="39" t="s">
        <v>3</v>
      </c>
      <c r="F31" s="39" t="s">
        <v>4</v>
      </c>
      <c r="G31" s="39" t="s">
        <v>5</v>
      </c>
      <c r="H31" s="39" t="s">
        <v>6</v>
      </c>
      <c r="I31" s="39" t="s">
        <v>7</v>
      </c>
      <c r="J31" s="39" t="s">
        <v>8</v>
      </c>
      <c r="K31" s="39" t="s">
        <v>9</v>
      </c>
      <c r="L31" s="39" t="s">
        <v>10</v>
      </c>
      <c r="M31" s="39" t="s">
        <v>11</v>
      </c>
      <c r="N31" s="39" t="s">
        <v>12</v>
      </c>
      <c r="O31" s="39" t="s">
        <v>27</v>
      </c>
    </row>
    <row r="32">
      <c r="B32" s="39" t="str">
        <f>concatenate('Revenue Forecast'!B6, " Revenue")</f>
        <v>Resi Install Revenue</v>
      </c>
      <c r="C32" s="71">
        <f>'Revenue Forecast'!C23</f>
        <v>62500</v>
      </c>
      <c r="D32" s="71">
        <f>'Revenue Forecast'!D23</f>
        <v>62500</v>
      </c>
      <c r="E32" s="71">
        <f>'Revenue Forecast'!E23</f>
        <v>62500</v>
      </c>
      <c r="F32" s="71">
        <f>'Revenue Forecast'!F23</f>
        <v>62500</v>
      </c>
      <c r="G32" s="71">
        <f>'Revenue Forecast'!G23</f>
        <v>62500</v>
      </c>
      <c r="H32" s="71">
        <f>'Revenue Forecast'!H23</f>
        <v>62500</v>
      </c>
      <c r="I32" s="71">
        <f>'Revenue Forecast'!I23</f>
        <v>62500</v>
      </c>
      <c r="J32" s="71">
        <f>'Revenue Forecast'!J23</f>
        <v>62500</v>
      </c>
      <c r="K32" s="71">
        <f>'Revenue Forecast'!K23</f>
        <v>62500</v>
      </c>
      <c r="L32" s="71">
        <f>'Revenue Forecast'!L23</f>
        <v>62500</v>
      </c>
      <c r="M32" s="71">
        <f>'Revenue Forecast'!M23</f>
        <v>62500</v>
      </c>
      <c r="N32" s="71">
        <f>'Revenue Forecast'!N23</f>
        <v>62500</v>
      </c>
      <c r="O32" s="71">
        <f>'Revenue Forecast'!O23</f>
        <v>750000</v>
      </c>
    </row>
    <row r="33">
      <c r="B33" s="39" t="s">
        <v>61</v>
      </c>
      <c r="C33" s="29">
        <f t="shared" ref="C33:O33" si="6">(C32/$C23)</f>
        <v>17.85714286</v>
      </c>
      <c r="D33" s="29">
        <f t="shared" si="6"/>
        <v>17.85714286</v>
      </c>
      <c r="E33" s="29">
        <f t="shared" si="6"/>
        <v>17.85714286</v>
      </c>
      <c r="F33" s="29">
        <f t="shared" si="6"/>
        <v>17.85714286</v>
      </c>
      <c r="G33" s="29">
        <f t="shared" si="6"/>
        <v>17.85714286</v>
      </c>
      <c r="H33" s="29">
        <f t="shared" si="6"/>
        <v>17.85714286</v>
      </c>
      <c r="I33" s="29">
        <f t="shared" si="6"/>
        <v>17.85714286</v>
      </c>
      <c r="J33" s="29">
        <f t="shared" si="6"/>
        <v>17.85714286</v>
      </c>
      <c r="K33" s="29">
        <f t="shared" si="6"/>
        <v>17.85714286</v>
      </c>
      <c r="L33" s="29">
        <f t="shared" si="6"/>
        <v>17.85714286</v>
      </c>
      <c r="M33" s="29">
        <f t="shared" si="6"/>
        <v>17.85714286</v>
      </c>
      <c r="N33" s="29">
        <f t="shared" si="6"/>
        <v>17.85714286</v>
      </c>
      <c r="O33" s="29">
        <f t="shared" si="6"/>
        <v>214.2857143</v>
      </c>
    </row>
    <row r="34">
      <c r="B34" s="39" t="s">
        <v>62</v>
      </c>
      <c r="C34" s="29">
        <f t="shared" ref="C34:O34" si="7">C33/$C25</f>
        <v>44.64285714</v>
      </c>
      <c r="D34" s="29">
        <f t="shared" si="7"/>
        <v>44.64285714</v>
      </c>
      <c r="E34" s="29">
        <f t="shared" si="7"/>
        <v>44.64285714</v>
      </c>
      <c r="F34" s="29">
        <f t="shared" si="7"/>
        <v>44.64285714</v>
      </c>
      <c r="G34" s="29">
        <f t="shared" si="7"/>
        <v>44.64285714</v>
      </c>
      <c r="H34" s="29">
        <f t="shared" si="7"/>
        <v>44.64285714</v>
      </c>
      <c r="I34" s="29">
        <f t="shared" si="7"/>
        <v>44.64285714</v>
      </c>
      <c r="J34" s="29">
        <f t="shared" si="7"/>
        <v>44.64285714</v>
      </c>
      <c r="K34" s="29">
        <f t="shared" si="7"/>
        <v>44.64285714</v>
      </c>
      <c r="L34" s="29">
        <f t="shared" si="7"/>
        <v>44.64285714</v>
      </c>
      <c r="M34" s="29">
        <f t="shared" si="7"/>
        <v>44.64285714</v>
      </c>
      <c r="N34" s="29">
        <f t="shared" si="7"/>
        <v>44.64285714</v>
      </c>
      <c r="O34" s="29">
        <f t="shared" si="7"/>
        <v>535.7142857</v>
      </c>
    </row>
    <row r="35">
      <c r="B35" s="39" t="s">
        <v>63</v>
      </c>
      <c r="C35" s="72">
        <f t="shared" ref="C35:O35" si="8">C34/$C24</f>
        <v>49.6031746</v>
      </c>
      <c r="D35" s="72">
        <f t="shared" si="8"/>
        <v>49.6031746</v>
      </c>
      <c r="E35" s="72">
        <f t="shared" si="8"/>
        <v>49.6031746</v>
      </c>
      <c r="F35" s="72">
        <f t="shared" si="8"/>
        <v>49.6031746</v>
      </c>
      <c r="G35" s="72">
        <f t="shared" si="8"/>
        <v>49.6031746</v>
      </c>
      <c r="H35" s="72">
        <f t="shared" si="8"/>
        <v>49.6031746</v>
      </c>
      <c r="I35" s="72">
        <f t="shared" si="8"/>
        <v>49.6031746</v>
      </c>
      <c r="J35" s="72">
        <f t="shared" si="8"/>
        <v>49.6031746</v>
      </c>
      <c r="K35" s="72">
        <f t="shared" si="8"/>
        <v>49.6031746</v>
      </c>
      <c r="L35" s="72">
        <f t="shared" si="8"/>
        <v>49.6031746</v>
      </c>
      <c r="M35" s="72">
        <f t="shared" si="8"/>
        <v>49.6031746</v>
      </c>
      <c r="N35" s="72">
        <f t="shared" si="8"/>
        <v>49.6031746</v>
      </c>
      <c r="O35" s="72">
        <f t="shared" si="8"/>
        <v>595.2380952</v>
      </c>
    </row>
    <row r="37">
      <c r="B37" s="39" t="s">
        <v>23</v>
      </c>
      <c r="C37" s="75">
        <f t="shared" ref="C37:N37" si="9">C34/19/$C26</f>
        <v>1.17481203</v>
      </c>
      <c r="D37" s="75">
        <f t="shared" si="9"/>
        <v>1.17481203</v>
      </c>
      <c r="E37" s="75">
        <f t="shared" si="9"/>
        <v>1.17481203</v>
      </c>
      <c r="F37" s="75">
        <f t="shared" si="9"/>
        <v>1.17481203</v>
      </c>
      <c r="G37" s="75">
        <f t="shared" si="9"/>
        <v>1.17481203</v>
      </c>
      <c r="H37" s="75">
        <f t="shared" si="9"/>
        <v>1.17481203</v>
      </c>
      <c r="I37" s="75">
        <f t="shared" si="9"/>
        <v>1.17481203</v>
      </c>
      <c r="J37" s="75">
        <f t="shared" si="9"/>
        <v>1.17481203</v>
      </c>
      <c r="K37" s="75">
        <f t="shared" si="9"/>
        <v>1.17481203</v>
      </c>
      <c r="L37" s="75">
        <f t="shared" si="9"/>
        <v>1.17481203</v>
      </c>
      <c r="M37" s="75">
        <f t="shared" si="9"/>
        <v>1.17481203</v>
      </c>
      <c r="N37" s="75">
        <f t="shared" si="9"/>
        <v>1.17481203</v>
      </c>
      <c r="O37" s="75"/>
    </row>
    <row r="38">
      <c r="B38" s="39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>
      <c r="B39" s="39" t="s">
        <v>65</v>
      </c>
      <c r="C39" s="74">
        <f t="shared" ref="C39:O39" si="10">C35*$C28*$C29</f>
        <v>4960.31746</v>
      </c>
      <c r="D39" s="74">
        <f t="shared" si="10"/>
        <v>4960.31746</v>
      </c>
      <c r="E39" s="74">
        <f t="shared" si="10"/>
        <v>4960.31746</v>
      </c>
      <c r="F39" s="74">
        <f t="shared" si="10"/>
        <v>4960.31746</v>
      </c>
      <c r="G39" s="74">
        <f t="shared" si="10"/>
        <v>4960.31746</v>
      </c>
      <c r="H39" s="74">
        <f t="shared" si="10"/>
        <v>4960.31746</v>
      </c>
      <c r="I39" s="74">
        <f t="shared" si="10"/>
        <v>4960.31746</v>
      </c>
      <c r="J39" s="74">
        <f t="shared" si="10"/>
        <v>4960.31746</v>
      </c>
      <c r="K39" s="74">
        <f t="shared" si="10"/>
        <v>4960.31746</v>
      </c>
      <c r="L39" s="74">
        <f t="shared" si="10"/>
        <v>4960.31746</v>
      </c>
      <c r="M39" s="74">
        <f t="shared" si="10"/>
        <v>4960.31746</v>
      </c>
      <c r="N39" s="74">
        <f t="shared" si="10"/>
        <v>4960.31746</v>
      </c>
      <c r="O39" s="74">
        <f t="shared" si="10"/>
        <v>59523.80952</v>
      </c>
    </row>
    <row r="42">
      <c r="B42" s="67" t="str">
        <f>'Revenue Forecast'!B7</f>
        <v>Commercial</v>
      </c>
    </row>
    <row r="43">
      <c r="B43" s="39" t="s">
        <v>51</v>
      </c>
      <c r="C43" s="68">
        <v>788.0</v>
      </c>
    </row>
    <row r="44">
      <c r="B44" s="39" t="s">
        <v>53</v>
      </c>
      <c r="C44" s="69">
        <v>0.8</v>
      </c>
    </row>
    <row r="45">
      <c r="B45" s="39" t="s">
        <v>55</v>
      </c>
      <c r="C45" s="69">
        <v>0.68</v>
      </c>
    </row>
    <row r="46">
      <c r="B46" s="39" t="s">
        <v>68</v>
      </c>
      <c r="C46" s="68">
        <v>4.0</v>
      </c>
    </row>
    <row r="47">
      <c r="B47" s="39"/>
      <c r="C47" s="76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>
      <c r="B48" s="39" t="s">
        <v>57</v>
      </c>
      <c r="C48" s="69">
        <v>0.31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>
      <c r="B49" s="39" t="s">
        <v>59</v>
      </c>
      <c r="C49" s="68">
        <v>100.0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>
      <c r="C51" s="39" t="s">
        <v>60</v>
      </c>
      <c r="D51" s="39" t="s">
        <v>2</v>
      </c>
      <c r="E51" s="39" t="s">
        <v>3</v>
      </c>
      <c r="F51" s="39" t="s">
        <v>4</v>
      </c>
      <c r="G51" s="39" t="s">
        <v>5</v>
      </c>
      <c r="H51" s="39" t="s">
        <v>6</v>
      </c>
      <c r="I51" s="39" t="s">
        <v>7</v>
      </c>
      <c r="J51" s="39" t="s">
        <v>8</v>
      </c>
      <c r="K51" s="39" t="s">
        <v>9</v>
      </c>
      <c r="L51" s="39" t="s">
        <v>10</v>
      </c>
      <c r="M51" s="39" t="s">
        <v>11</v>
      </c>
      <c r="N51" s="39" t="s">
        <v>12</v>
      </c>
      <c r="O51" s="39" t="s">
        <v>27</v>
      </c>
    </row>
    <row r="52">
      <c r="B52" s="39" t="str">
        <f>concatenate('Revenue Forecast'!B7, " Revenue")</f>
        <v>Commercial Revenue</v>
      </c>
      <c r="C52" s="71">
        <f>'Revenue Forecast'!C28</f>
        <v>83333.33333</v>
      </c>
      <c r="D52" s="71">
        <f>'Revenue Forecast'!D28</f>
        <v>83333.33333</v>
      </c>
      <c r="E52" s="71">
        <f>'Revenue Forecast'!E28</f>
        <v>83333.33333</v>
      </c>
      <c r="F52" s="71">
        <f>'Revenue Forecast'!F28</f>
        <v>83333.33333</v>
      </c>
      <c r="G52" s="71">
        <f>'Revenue Forecast'!G28</f>
        <v>83333.33333</v>
      </c>
      <c r="H52" s="71">
        <f>'Revenue Forecast'!H28</f>
        <v>83333.33333</v>
      </c>
      <c r="I52" s="71">
        <f>'Revenue Forecast'!I28</f>
        <v>83333.33333</v>
      </c>
      <c r="J52" s="71">
        <f>'Revenue Forecast'!J28</f>
        <v>83333.33333</v>
      </c>
      <c r="K52" s="71">
        <f>'Revenue Forecast'!K28</f>
        <v>83333.33333</v>
      </c>
      <c r="L52" s="71">
        <f>'Revenue Forecast'!L28</f>
        <v>83333.33333</v>
      </c>
      <c r="M52" s="71">
        <f>'Revenue Forecast'!M28</f>
        <v>83333.33333</v>
      </c>
      <c r="N52" s="71">
        <f>'Revenue Forecast'!N28</f>
        <v>83333.33333</v>
      </c>
      <c r="O52" s="71">
        <f>'Revenue Forecast'!O28</f>
        <v>1000000</v>
      </c>
    </row>
    <row r="53">
      <c r="B53" s="39" t="s">
        <v>61</v>
      </c>
      <c r="C53" s="29">
        <f t="shared" ref="C53:O53" si="11">(C52/$C43)</f>
        <v>105.7529611</v>
      </c>
      <c r="D53" s="29">
        <f t="shared" si="11"/>
        <v>105.7529611</v>
      </c>
      <c r="E53" s="29">
        <f t="shared" si="11"/>
        <v>105.7529611</v>
      </c>
      <c r="F53" s="29">
        <f t="shared" si="11"/>
        <v>105.7529611</v>
      </c>
      <c r="G53" s="29">
        <f t="shared" si="11"/>
        <v>105.7529611</v>
      </c>
      <c r="H53" s="29">
        <f t="shared" si="11"/>
        <v>105.7529611</v>
      </c>
      <c r="I53" s="29">
        <f t="shared" si="11"/>
        <v>105.7529611</v>
      </c>
      <c r="J53" s="29">
        <f t="shared" si="11"/>
        <v>105.7529611</v>
      </c>
      <c r="K53" s="29">
        <f t="shared" si="11"/>
        <v>105.7529611</v>
      </c>
      <c r="L53" s="29">
        <f t="shared" si="11"/>
        <v>105.7529611</v>
      </c>
      <c r="M53" s="29">
        <f t="shared" si="11"/>
        <v>105.7529611</v>
      </c>
      <c r="N53" s="29">
        <f t="shared" si="11"/>
        <v>105.7529611</v>
      </c>
      <c r="O53" s="29">
        <f t="shared" si="11"/>
        <v>1269.035533</v>
      </c>
    </row>
    <row r="54">
      <c r="B54" s="39" t="s">
        <v>62</v>
      </c>
      <c r="C54" s="29">
        <f t="shared" ref="C54:O54" si="12">C53/$C45</f>
        <v>155.5190604</v>
      </c>
      <c r="D54" s="29">
        <f t="shared" si="12"/>
        <v>155.5190604</v>
      </c>
      <c r="E54" s="29">
        <f t="shared" si="12"/>
        <v>155.5190604</v>
      </c>
      <c r="F54" s="29">
        <f t="shared" si="12"/>
        <v>155.5190604</v>
      </c>
      <c r="G54" s="29">
        <f t="shared" si="12"/>
        <v>155.5190604</v>
      </c>
      <c r="H54" s="29">
        <f t="shared" si="12"/>
        <v>155.5190604</v>
      </c>
      <c r="I54" s="29">
        <f t="shared" si="12"/>
        <v>155.5190604</v>
      </c>
      <c r="J54" s="29">
        <f t="shared" si="12"/>
        <v>155.5190604</v>
      </c>
      <c r="K54" s="29">
        <f t="shared" si="12"/>
        <v>155.5190604</v>
      </c>
      <c r="L54" s="29">
        <f t="shared" si="12"/>
        <v>155.5190604</v>
      </c>
      <c r="M54" s="29">
        <f t="shared" si="12"/>
        <v>155.5190604</v>
      </c>
      <c r="N54" s="29">
        <f t="shared" si="12"/>
        <v>155.5190604</v>
      </c>
      <c r="O54" s="29">
        <f t="shared" si="12"/>
        <v>1866.228725</v>
      </c>
    </row>
    <row r="55">
      <c r="B55" s="39" t="s">
        <v>63</v>
      </c>
      <c r="C55" s="72">
        <f t="shared" ref="C55:O55" si="13">C54/$C44</f>
        <v>194.3988255</v>
      </c>
      <c r="D55" s="72">
        <f t="shared" si="13"/>
        <v>194.3988255</v>
      </c>
      <c r="E55" s="72">
        <f t="shared" si="13"/>
        <v>194.3988255</v>
      </c>
      <c r="F55" s="72">
        <f t="shared" si="13"/>
        <v>194.3988255</v>
      </c>
      <c r="G55" s="72">
        <f t="shared" si="13"/>
        <v>194.3988255</v>
      </c>
      <c r="H55" s="72">
        <f t="shared" si="13"/>
        <v>194.3988255</v>
      </c>
      <c r="I55" s="72">
        <f t="shared" si="13"/>
        <v>194.3988255</v>
      </c>
      <c r="J55" s="72">
        <f t="shared" si="13"/>
        <v>194.3988255</v>
      </c>
      <c r="K55" s="72">
        <f t="shared" si="13"/>
        <v>194.3988255</v>
      </c>
      <c r="L55" s="72">
        <f t="shared" si="13"/>
        <v>194.3988255</v>
      </c>
      <c r="M55" s="72">
        <f t="shared" si="13"/>
        <v>194.3988255</v>
      </c>
      <c r="N55" s="72">
        <f t="shared" si="13"/>
        <v>194.3988255</v>
      </c>
      <c r="O55" s="72">
        <f t="shared" si="13"/>
        <v>2332.785906</v>
      </c>
    </row>
    <row r="57">
      <c r="B57" s="39" t="s">
        <v>69</v>
      </c>
      <c r="C57" s="73">
        <f t="shared" ref="C57:N57" si="14">C54/$C46/19</f>
        <v>2.046303427</v>
      </c>
      <c r="D57" s="73">
        <f t="shared" si="14"/>
        <v>2.046303427</v>
      </c>
      <c r="E57" s="73">
        <f t="shared" si="14"/>
        <v>2.046303427</v>
      </c>
      <c r="F57" s="73">
        <f t="shared" si="14"/>
        <v>2.046303427</v>
      </c>
      <c r="G57" s="73">
        <f t="shared" si="14"/>
        <v>2.046303427</v>
      </c>
      <c r="H57" s="73">
        <f t="shared" si="14"/>
        <v>2.046303427</v>
      </c>
      <c r="I57" s="73">
        <f t="shared" si="14"/>
        <v>2.046303427</v>
      </c>
      <c r="J57" s="73">
        <f t="shared" si="14"/>
        <v>2.046303427</v>
      </c>
      <c r="K57" s="73">
        <f t="shared" si="14"/>
        <v>2.046303427</v>
      </c>
      <c r="L57" s="73">
        <f t="shared" si="14"/>
        <v>2.046303427</v>
      </c>
      <c r="M57" s="73">
        <f t="shared" si="14"/>
        <v>2.046303427</v>
      </c>
      <c r="N57" s="73">
        <f t="shared" si="14"/>
        <v>2.046303427</v>
      </c>
    </row>
    <row r="59">
      <c r="B59" s="39" t="s">
        <v>65</v>
      </c>
      <c r="C59" s="74">
        <f t="shared" ref="C59:O59" si="15">C55*$C48*$C49</f>
        <v>6026.363591</v>
      </c>
      <c r="D59" s="74">
        <f t="shared" si="15"/>
        <v>6026.363591</v>
      </c>
      <c r="E59" s="74">
        <f t="shared" si="15"/>
        <v>6026.363591</v>
      </c>
      <c r="F59" s="74">
        <f t="shared" si="15"/>
        <v>6026.363591</v>
      </c>
      <c r="G59" s="74">
        <f t="shared" si="15"/>
        <v>6026.363591</v>
      </c>
      <c r="H59" s="74">
        <f t="shared" si="15"/>
        <v>6026.363591</v>
      </c>
      <c r="I59" s="74">
        <f t="shared" si="15"/>
        <v>6026.363591</v>
      </c>
      <c r="J59" s="74">
        <f t="shared" si="15"/>
        <v>6026.363591</v>
      </c>
      <c r="K59" s="74">
        <f t="shared" si="15"/>
        <v>6026.363591</v>
      </c>
      <c r="L59" s="74">
        <f t="shared" si="15"/>
        <v>6026.363591</v>
      </c>
      <c r="M59" s="74">
        <f t="shared" si="15"/>
        <v>6026.363591</v>
      </c>
      <c r="N59" s="74">
        <f t="shared" si="15"/>
        <v>6026.363591</v>
      </c>
      <c r="O59" s="74">
        <f t="shared" si="15"/>
        <v>72316.36309</v>
      </c>
    </row>
    <row r="62" hidden="1">
      <c r="B62" s="67" t="str">
        <f>'Revenue Forecast'!B8</f>
        <v/>
      </c>
    </row>
    <row r="63" hidden="1">
      <c r="B63" s="39" t="s">
        <v>51</v>
      </c>
      <c r="C63" s="68">
        <v>788.0</v>
      </c>
    </row>
    <row r="64" hidden="1">
      <c r="B64" s="39" t="s">
        <v>53</v>
      </c>
      <c r="C64" s="69">
        <v>0.8</v>
      </c>
    </row>
    <row r="65" hidden="1">
      <c r="B65" s="39" t="s">
        <v>55</v>
      </c>
      <c r="C65" s="69">
        <v>0.68</v>
      </c>
    </row>
    <row r="66" hidden="1">
      <c r="B66" s="39" t="s">
        <v>68</v>
      </c>
      <c r="C66" s="68">
        <v>4.0</v>
      </c>
    </row>
    <row r="67" hidden="1">
      <c r="B67" s="39"/>
      <c r="C67" s="76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hidden="1">
      <c r="B68" s="39" t="s">
        <v>57</v>
      </c>
      <c r="C68" s="69">
        <v>0.31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hidden="1">
      <c r="B69" s="39" t="s">
        <v>59</v>
      </c>
      <c r="C69" s="68">
        <v>100.0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hidden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hidden="1">
      <c r="C71" s="39" t="s">
        <v>60</v>
      </c>
      <c r="D71" s="39" t="s">
        <v>2</v>
      </c>
      <c r="E71" s="39" t="s">
        <v>3</v>
      </c>
      <c r="F71" s="39" t="s">
        <v>4</v>
      </c>
      <c r="G71" s="39" t="s">
        <v>5</v>
      </c>
      <c r="H71" s="39" t="s">
        <v>6</v>
      </c>
      <c r="I71" s="39" t="s">
        <v>7</v>
      </c>
      <c r="J71" s="39" t="s">
        <v>8</v>
      </c>
      <c r="K71" s="39" t="s">
        <v>9</v>
      </c>
      <c r="L71" s="39" t="s">
        <v>10</v>
      </c>
      <c r="M71" s="39" t="s">
        <v>11</v>
      </c>
      <c r="N71" s="39" t="s">
        <v>12</v>
      </c>
      <c r="O71" s="39" t="s">
        <v>27</v>
      </c>
    </row>
    <row r="72" hidden="1">
      <c r="B72" s="39" t="str">
        <f>concatenate('Revenue Forecast'!B28, " Revenue")</f>
        <v>Revenue  Revenue</v>
      </c>
      <c r="C72" s="49" t="str">
        <f>'Revenue Forecast'!C48</f>
        <v/>
      </c>
      <c r="D72" s="49" t="str">
        <f>'Revenue Forecast'!D48</f>
        <v/>
      </c>
      <c r="E72" s="49" t="str">
        <f>'Revenue Forecast'!E48</f>
        <v/>
      </c>
      <c r="F72" s="49" t="str">
        <f>'Revenue Forecast'!F48</f>
        <v/>
      </c>
      <c r="G72" s="49" t="str">
        <f>'Revenue Forecast'!G48</f>
        <v/>
      </c>
      <c r="H72" s="49" t="str">
        <f>'Revenue Forecast'!H48</f>
        <v/>
      </c>
      <c r="I72" s="49" t="str">
        <f>'Revenue Forecast'!I48</f>
        <v/>
      </c>
      <c r="J72" s="49" t="str">
        <f>'Revenue Forecast'!J48</f>
        <v/>
      </c>
      <c r="K72" s="49" t="str">
        <f>'Revenue Forecast'!K48</f>
        <v/>
      </c>
      <c r="L72" s="49" t="str">
        <f>'Revenue Forecast'!L48</f>
        <v/>
      </c>
      <c r="M72" s="49" t="str">
        <f>'Revenue Forecast'!M48</f>
        <v/>
      </c>
      <c r="N72" s="49" t="str">
        <f>'Revenue Forecast'!N48</f>
        <v/>
      </c>
      <c r="O72" s="49" t="str">
        <f>'Revenue Forecast'!O48</f>
        <v/>
      </c>
    </row>
    <row r="73" hidden="1">
      <c r="B73" s="39" t="s">
        <v>61</v>
      </c>
      <c r="C73" s="29">
        <f t="shared" ref="C73:O73" si="16">(C72/$C63)</f>
        <v>0</v>
      </c>
      <c r="D73" s="29">
        <f t="shared" si="16"/>
        <v>0</v>
      </c>
      <c r="E73" s="29">
        <f t="shared" si="16"/>
        <v>0</v>
      </c>
      <c r="F73" s="29">
        <f t="shared" si="16"/>
        <v>0</v>
      </c>
      <c r="G73" s="29">
        <f t="shared" si="16"/>
        <v>0</v>
      </c>
      <c r="H73" s="29">
        <f t="shared" si="16"/>
        <v>0</v>
      </c>
      <c r="I73" s="29">
        <f t="shared" si="16"/>
        <v>0</v>
      </c>
      <c r="J73" s="29">
        <f t="shared" si="16"/>
        <v>0</v>
      </c>
      <c r="K73" s="29">
        <f t="shared" si="16"/>
        <v>0</v>
      </c>
      <c r="L73" s="29">
        <f t="shared" si="16"/>
        <v>0</v>
      </c>
      <c r="M73" s="29">
        <f t="shared" si="16"/>
        <v>0</v>
      </c>
      <c r="N73" s="29">
        <f t="shared" si="16"/>
        <v>0</v>
      </c>
      <c r="O73" s="29">
        <f t="shared" si="16"/>
        <v>0</v>
      </c>
    </row>
    <row r="74" hidden="1">
      <c r="B74" s="39" t="s">
        <v>62</v>
      </c>
      <c r="C74" s="29">
        <f t="shared" ref="C74:O74" si="17">C73/$C65</f>
        <v>0</v>
      </c>
      <c r="D74" s="29">
        <f t="shared" si="17"/>
        <v>0</v>
      </c>
      <c r="E74" s="29">
        <f t="shared" si="17"/>
        <v>0</v>
      </c>
      <c r="F74" s="29">
        <f t="shared" si="17"/>
        <v>0</v>
      </c>
      <c r="G74" s="29">
        <f t="shared" si="17"/>
        <v>0</v>
      </c>
      <c r="H74" s="29">
        <f t="shared" si="17"/>
        <v>0</v>
      </c>
      <c r="I74" s="29">
        <f t="shared" si="17"/>
        <v>0</v>
      </c>
      <c r="J74" s="29">
        <f t="shared" si="17"/>
        <v>0</v>
      </c>
      <c r="K74" s="29">
        <f t="shared" si="17"/>
        <v>0</v>
      </c>
      <c r="L74" s="29">
        <f t="shared" si="17"/>
        <v>0</v>
      </c>
      <c r="M74" s="29">
        <f t="shared" si="17"/>
        <v>0</v>
      </c>
      <c r="N74" s="29">
        <f t="shared" si="17"/>
        <v>0</v>
      </c>
      <c r="O74" s="29">
        <f t="shared" si="17"/>
        <v>0</v>
      </c>
    </row>
    <row r="75" hidden="1">
      <c r="B75" s="39" t="s">
        <v>63</v>
      </c>
      <c r="C75" s="72">
        <f t="shared" ref="C75:O75" si="18">C74/$C64</f>
        <v>0</v>
      </c>
      <c r="D75" s="72">
        <f t="shared" si="18"/>
        <v>0</v>
      </c>
      <c r="E75" s="72">
        <f t="shared" si="18"/>
        <v>0</v>
      </c>
      <c r="F75" s="72">
        <f t="shared" si="18"/>
        <v>0</v>
      </c>
      <c r="G75" s="72">
        <f t="shared" si="18"/>
        <v>0</v>
      </c>
      <c r="H75" s="72">
        <f t="shared" si="18"/>
        <v>0</v>
      </c>
      <c r="I75" s="72">
        <f t="shared" si="18"/>
        <v>0</v>
      </c>
      <c r="J75" s="72">
        <f t="shared" si="18"/>
        <v>0</v>
      </c>
      <c r="K75" s="72">
        <f t="shared" si="18"/>
        <v>0</v>
      </c>
      <c r="L75" s="72">
        <f t="shared" si="18"/>
        <v>0</v>
      </c>
      <c r="M75" s="72">
        <f t="shared" si="18"/>
        <v>0</v>
      </c>
      <c r="N75" s="72">
        <f t="shared" si="18"/>
        <v>0</v>
      </c>
      <c r="O75" s="72">
        <f t="shared" si="18"/>
        <v>0</v>
      </c>
    </row>
    <row r="76" hidden="1"/>
    <row r="77" hidden="1">
      <c r="B77" s="39" t="s">
        <v>69</v>
      </c>
      <c r="C77" s="73">
        <f t="shared" ref="C77:N77" si="19">C74/$C66/19</f>
        <v>0</v>
      </c>
      <c r="D77" s="73">
        <f t="shared" si="19"/>
        <v>0</v>
      </c>
      <c r="E77" s="73">
        <f t="shared" si="19"/>
        <v>0</v>
      </c>
      <c r="F77" s="73">
        <f t="shared" si="19"/>
        <v>0</v>
      </c>
      <c r="G77" s="73">
        <f t="shared" si="19"/>
        <v>0</v>
      </c>
      <c r="H77" s="73">
        <f t="shared" si="19"/>
        <v>0</v>
      </c>
      <c r="I77" s="73">
        <f t="shared" si="19"/>
        <v>0</v>
      </c>
      <c r="J77" s="73">
        <f t="shared" si="19"/>
        <v>0</v>
      </c>
      <c r="K77" s="73">
        <f t="shared" si="19"/>
        <v>0</v>
      </c>
      <c r="L77" s="73">
        <f t="shared" si="19"/>
        <v>0</v>
      </c>
      <c r="M77" s="73">
        <f t="shared" si="19"/>
        <v>0</v>
      </c>
      <c r="N77" s="73">
        <f t="shared" si="19"/>
        <v>0</v>
      </c>
    </row>
    <row r="78" hidden="1"/>
    <row r="79" hidden="1">
      <c r="B79" s="39" t="s">
        <v>65</v>
      </c>
      <c r="C79" s="74">
        <f t="shared" ref="C79:O79" si="20">C75*$C68*$C69</f>
        <v>0</v>
      </c>
      <c r="D79" s="74">
        <f t="shared" si="20"/>
        <v>0</v>
      </c>
      <c r="E79" s="74">
        <f t="shared" si="20"/>
        <v>0</v>
      </c>
      <c r="F79" s="74">
        <f t="shared" si="20"/>
        <v>0</v>
      </c>
      <c r="G79" s="74">
        <f t="shared" si="20"/>
        <v>0</v>
      </c>
      <c r="H79" s="74">
        <f t="shared" si="20"/>
        <v>0</v>
      </c>
      <c r="I79" s="74">
        <f t="shared" si="20"/>
        <v>0</v>
      </c>
      <c r="J79" s="74">
        <f t="shared" si="20"/>
        <v>0</v>
      </c>
      <c r="K79" s="74">
        <f t="shared" si="20"/>
        <v>0</v>
      </c>
      <c r="L79" s="74">
        <f t="shared" si="20"/>
        <v>0</v>
      </c>
      <c r="M79" s="74">
        <f t="shared" si="20"/>
        <v>0</v>
      </c>
      <c r="N79" s="74">
        <f t="shared" si="20"/>
        <v>0</v>
      </c>
      <c r="O79" s="74">
        <f t="shared" si="20"/>
        <v>0</v>
      </c>
    </row>
    <row r="80" hidden="1"/>
    <row r="81" hidden="1"/>
    <row r="82" hidden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hidden="1">
      <c r="A83" s="77"/>
      <c r="B83" s="78" t="str">
        <f>'Revenue Forecast'!B9</f>
        <v/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hidden="1">
      <c r="A84" s="77"/>
      <c r="B84" s="77" t="s">
        <v>51</v>
      </c>
      <c r="C84" s="79">
        <v>788.0</v>
      </c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hidden="1">
      <c r="A85" s="77"/>
      <c r="B85" s="77" t="s">
        <v>53</v>
      </c>
      <c r="C85" s="19">
        <v>0.8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hidden="1">
      <c r="A86" s="77"/>
      <c r="B86" s="77" t="s">
        <v>55</v>
      </c>
      <c r="C86" s="19">
        <v>0.68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hidden="1">
      <c r="A87" s="77"/>
      <c r="B87" s="77" t="s">
        <v>68</v>
      </c>
      <c r="C87" s="79">
        <v>4.0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hidden="1">
      <c r="A88" s="77"/>
      <c r="B88" s="77"/>
      <c r="C88" s="80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hidden="1">
      <c r="A89" s="77"/>
      <c r="B89" s="77" t="s">
        <v>57</v>
      </c>
      <c r="C89" s="19">
        <v>0.31</v>
      </c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hidden="1">
      <c r="A90" s="77"/>
      <c r="B90" s="77" t="s">
        <v>59</v>
      </c>
      <c r="C90" s="79">
        <v>100.0</v>
      </c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hidden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hidden="1">
      <c r="A92" s="77"/>
      <c r="B92" s="77"/>
      <c r="C92" s="77" t="s">
        <v>60</v>
      </c>
      <c r="D92" s="77" t="s">
        <v>2</v>
      </c>
      <c r="E92" s="77" t="s">
        <v>3</v>
      </c>
      <c r="F92" s="77" t="s">
        <v>4</v>
      </c>
      <c r="G92" s="77" t="s">
        <v>5</v>
      </c>
      <c r="H92" s="77" t="s">
        <v>6</v>
      </c>
      <c r="I92" s="77" t="s">
        <v>7</v>
      </c>
      <c r="J92" s="77" t="s">
        <v>8</v>
      </c>
      <c r="K92" s="77" t="s">
        <v>9</v>
      </c>
      <c r="L92" s="77" t="s">
        <v>10</v>
      </c>
      <c r="M92" s="77" t="s">
        <v>11</v>
      </c>
      <c r="N92" s="77" t="s">
        <v>12</v>
      </c>
      <c r="O92" s="77" t="s">
        <v>27</v>
      </c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hidden="1">
      <c r="A93" s="77"/>
      <c r="B93" s="77" t="str">
        <f>concatenate('Revenue Forecast'!B49, " Revenue")</f>
        <v>Resi Service GP $ Revenue</v>
      </c>
      <c r="C93" s="80" t="str">
        <f>'Revenue Forecast'!C69</f>
        <v/>
      </c>
      <c r="D93" s="80" t="str">
        <f>'Revenue Forecast'!D69</f>
        <v/>
      </c>
      <c r="E93" s="80" t="str">
        <f>'Revenue Forecast'!E69</f>
        <v/>
      </c>
      <c r="F93" s="80" t="str">
        <f>'Revenue Forecast'!F69</f>
        <v/>
      </c>
      <c r="G93" s="80" t="str">
        <f>'Revenue Forecast'!G69</f>
        <v/>
      </c>
      <c r="H93" s="80" t="str">
        <f>'Revenue Forecast'!H69</f>
        <v/>
      </c>
      <c r="I93" s="80" t="str">
        <f>'Revenue Forecast'!I69</f>
        <v/>
      </c>
      <c r="J93" s="80" t="str">
        <f>'Revenue Forecast'!J69</f>
        <v/>
      </c>
      <c r="K93" s="80" t="str">
        <f>'Revenue Forecast'!K69</f>
        <v/>
      </c>
      <c r="L93" s="80" t="str">
        <f>'Revenue Forecast'!L69</f>
        <v/>
      </c>
      <c r="M93" s="80" t="str">
        <f>'Revenue Forecast'!M69</f>
        <v/>
      </c>
      <c r="N93" s="80" t="str">
        <f>'Revenue Forecast'!N69</f>
        <v/>
      </c>
      <c r="O93" s="80">
        <f>'Revenue Forecast'!O69</f>
        <v>0</v>
      </c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hidden="1">
      <c r="A94" s="77"/>
      <c r="B94" s="77" t="s">
        <v>61</v>
      </c>
      <c r="C94" s="81">
        <f t="shared" ref="C94:O94" si="21">(C93/$C84)</f>
        <v>0</v>
      </c>
      <c r="D94" s="81">
        <f t="shared" si="21"/>
        <v>0</v>
      </c>
      <c r="E94" s="81">
        <f t="shared" si="21"/>
        <v>0</v>
      </c>
      <c r="F94" s="81">
        <f t="shared" si="21"/>
        <v>0</v>
      </c>
      <c r="G94" s="81">
        <f t="shared" si="21"/>
        <v>0</v>
      </c>
      <c r="H94" s="81">
        <f t="shared" si="21"/>
        <v>0</v>
      </c>
      <c r="I94" s="81">
        <f t="shared" si="21"/>
        <v>0</v>
      </c>
      <c r="J94" s="81">
        <f t="shared" si="21"/>
        <v>0</v>
      </c>
      <c r="K94" s="81">
        <f t="shared" si="21"/>
        <v>0</v>
      </c>
      <c r="L94" s="81">
        <f t="shared" si="21"/>
        <v>0</v>
      </c>
      <c r="M94" s="81">
        <f t="shared" si="21"/>
        <v>0</v>
      </c>
      <c r="N94" s="81">
        <f t="shared" si="21"/>
        <v>0</v>
      </c>
      <c r="O94" s="81">
        <f t="shared" si="21"/>
        <v>0</v>
      </c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hidden="1">
      <c r="A95" s="77"/>
      <c r="B95" s="77" t="s">
        <v>62</v>
      </c>
      <c r="C95" s="81">
        <f t="shared" ref="C95:O95" si="22">C94/$C86</f>
        <v>0</v>
      </c>
      <c r="D95" s="81">
        <f t="shared" si="22"/>
        <v>0</v>
      </c>
      <c r="E95" s="81">
        <f t="shared" si="22"/>
        <v>0</v>
      </c>
      <c r="F95" s="81">
        <f t="shared" si="22"/>
        <v>0</v>
      </c>
      <c r="G95" s="81">
        <f t="shared" si="22"/>
        <v>0</v>
      </c>
      <c r="H95" s="81">
        <f t="shared" si="22"/>
        <v>0</v>
      </c>
      <c r="I95" s="81">
        <f t="shared" si="22"/>
        <v>0</v>
      </c>
      <c r="J95" s="81">
        <f t="shared" si="22"/>
        <v>0</v>
      </c>
      <c r="K95" s="81">
        <f t="shared" si="22"/>
        <v>0</v>
      </c>
      <c r="L95" s="81">
        <f t="shared" si="22"/>
        <v>0</v>
      </c>
      <c r="M95" s="81">
        <f t="shared" si="22"/>
        <v>0</v>
      </c>
      <c r="N95" s="81">
        <f t="shared" si="22"/>
        <v>0</v>
      </c>
      <c r="O95" s="81">
        <f t="shared" si="22"/>
        <v>0</v>
      </c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hidden="1">
      <c r="A96" s="77"/>
      <c r="B96" s="77" t="s">
        <v>63</v>
      </c>
      <c r="C96" s="82">
        <f t="shared" ref="C96:O96" si="23">C95/$C85</f>
        <v>0</v>
      </c>
      <c r="D96" s="82">
        <f t="shared" si="23"/>
        <v>0</v>
      </c>
      <c r="E96" s="82">
        <f t="shared" si="23"/>
        <v>0</v>
      </c>
      <c r="F96" s="82">
        <f t="shared" si="23"/>
        <v>0</v>
      </c>
      <c r="G96" s="82">
        <f t="shared" si="23"/>
        <v>0</v>
      </c>
      <c r="H96" s="82">
        <f t="shared" si="23"/>
        <v>0</v>
      </c>
      <c r="I96" s="82">
        <f t="shared" si="23"/>
        <v>0</v>
      </c>
      <c r="J96" s="82">
        <f t="shared" si="23"/>
        <v>0</v>
      </c>
      <c r="K96" s="82">
        <f t="shared" si="23"/>
        <v>0</v>
      </c>
      <c r="L96" s="82">
        <f t="shared" si="23"/>
        <v>0</v>
      </c>
      <c r="M96" s="82">
        <f t="shared" si="23"/>
        <v>0</v>
      </c>
      <c r="N96" s="82">
        <f t="shared" si="23"/>
        <v>0</v>
      </c>
      <c r="O96" s="82">
        <f t="shared" si="23"/>
        <v>0</v>
      </c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hidden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hidden="1">
      <c r="A98" s="77"/>
      <c r="B98" s="77" t="s">
        <v>69</v>
      </c>
      <c r="C98" s="83">
        <f t="shared" ref="C98:N98" si="24">C95/$C87/19</f>
        <v>0</v>
      </c>
      <c r="D98" s="83">
        <f t="shared" si="24"/>
        <v>0</v>
      </c>
      <c r="E98" s="83">
        <f t="shared" si="24"/>
        <v>0</v>
      </c>
      <c r="F98" s="83">
        <f t="shared" si="24"/>
        <v>0</v>
      </c>
      <c r="G98" s="83">
        <f t="shared" si="24"/>
        <v>0</v>
      </c>
      <c r="H98" s="83">
        <f t="shared" si="24"/>
        <v>0</v>
      </c>
      <c r="I98" s="83">
        <f t="shared" si="24"/>
        <v>0</v>
      </c>
      <c r="J98" s="83">
        <f t="shared" si="24"/>
        <v>0</v>
      </c>
      <c r="K98" s="83">
        <f t="shared" si="24"/>
        <v>0</v>
      </c>
      <c r="L98" s="83">
        <f t="shared" si="24"/>
        <v>0</v>
      </c>
      <c r="M98" s="83">
        <f t="shared" si="24"/>
        <v>0</v>
      </c>
      <c r="N98" s="83">
        <f t="shared" si="24"/>
        <v>0</v>
      </c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hidden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hidden="1">
      <c r="A100" s="77"/>
      <c r="B100" s="77" t="s">
        <v>65</v>
      </c>
      <c r="C100" s="84">
        <f t="shared" ref="C100:O100" si="25">C96*$C89*$C90</f>
        <v>0</v>
      </c>
      <c r="D100" s="84">
        <f t="shared" si="25"/>
        <v>0</v>
      </c>
      <c r="E100" s="84">
        <f t="shared" si="25"/>
        <v>0</v>
      </c>
      <c r="F100" s="84">
        <f t="shared" si="25"/>
        <v>0</v>
      </c>
      <c r="G100" s="84">
        <f t="shared" si="25"/>
        <v>0</v>
      </c>
      <c r="H100" s="84">
        <f t="shared" si="25"/>
        <v>0</v>
      </c>
      <c r="I100" s="84">
        <f t="shared" si="25"/>
        <v>0</v>
      </c>
      <c r="J100" s="84">
        <f t="shared" si="25"/>
        <v>0</v>
      </c>
      <c r="K100" s="84">
        <f t="shared" si="25"/>
        <v>0</v>
      </c>
      <c r="L100" s="84">
        <f t="shared" si="25"/>
        <v>0</v>
      </c>
      <c r="M100" s="84">
        <f t="shared" si="25"/>
        <v>0</v>
      </c>
      <c r="N100" s="84">
        <f t="shared" si="25"/>
        <v>0</v>
      </c>
      <c r="O100" s="84">
        <f t="shared" si="25"/>
        <v>0</v>
      </c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hidden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hidden="1"/>
    <row r="103" hidden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>
      <c r="A104" s="77"/>
      <c r="B104" s="85" t="s">
        <v>70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>
      <c r="A105" s="77"/>
      <c r="B105" s="86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>
      <c r="A106" s="77"/>
      <c r="B106" s="77" t="s">
        <v>71</v>
      </c>
      <c r="C106" s="79">
        <v>400.0</v>
      </c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>
      <c r="A107" s="77"/>
      <c r="B107" s="77"/>
      <c r="C107" s="77" t="str">
        <f t="shared" ref="C107:N107" si="26">C92</f>
        <v>January</v>
      </c>
      <c r="D107" s="77" t="str">
        <f t="shared" si="26"/>
        <v>February</v>
      </c>
      <c r="E107" s="77" t="str">
        <f t="shared" si="26"/>
        <v>March</v>
      </c>
      <c r="F107" s="77" t="str">
        <f t="shared" si="26"/>
        <v>April</v>
      </c>
      <c r="G107" s="77" t="str">
        <f t="shared" si="26"/>
        <v>May</v>
      </c>
      <c r="H107" s="77" t="str">
        <f t="shared" si="26"/>
        <v>June</v>
      </c>
      <c r="I107" s="77" t="str">
        <f t="shared" si="26"/>
        <v>July</v>
      </c>
      <c r="J107" s="77" t="str">
        <f t="shared" si="26"/>
        <v>August</v>
      </c>
      <c r="K107" s="77" t="str">
        <f t="shared" si="26"/>
        <v>September</v>
      </c>
      <c r="L107" s="77" t="str">
        <f t="shared" si="26"/>
        <v>October</v>
      </c>
      <c r="M107" s="77" t="str">
        <f t="shared" si="26"/>
        <v>November</v>
      </c>
      <c r="N107" s="77" t="str">
        <f t="shared" si="26"/>
        <v>December</v>
      </c>
      <c r="O107" s="77" t="s">
        <v>27</v>
      </c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>
      <c r="A108" s="77"/>
      <c r="B108" s="77" t="s">
        <v>72</v>
      </c>
      <c r="C108" s="81">
        <f t="shared" ref="C108:N108" si="27">C13+C33+C53+C73+C94</f>
        <v>206.9434373</v>
      </c>
      <c r="D108" s="81">
        <f t="shared" si="27"/>
        <v>206.9434373</v>
      </c>
      <c r="E108" s="81">
        <f t="shared" si="27"/>
        <v>206.9434373</v>
      </c>
      <c r="F108" s="81">
        <f t="shared" si="27"/>
        <v>206.9434373</v>
      </c>
      <c r="G108" s="81">
        <f t="shared" si="27"/>
        <v>206.9434373</v>
      </c>
      <c r="H108" s="81">
        <f t="shared" si="27"/>
        <v>206.9434373</v>
      </c>
      <c r="I108" s="81">
        <f t="shared" si="27"/>
        <v>206.9434373</v>
      </c>
      <c r="J108" s="81">
        <f t="shared" si="27"/>
        <v>206.9434373</v>
      </c>
      <c r="K108" s="81">
        <f t="shared" si="27"/>
        <v>206.9434373</v>
      </c>
      <c r="L108" s="81">
        <f t="shared" si="27"/>
        <v>206.9434373</v>
      </c>
      <c r="M108" s="81">
        <f t="shared" si="27"/>
        <v>206.9434373</v>
      </c>
      <c r="N108" s="81">
        <f t="shared" si="27"/>
        <v>206.9434373</v>
      </c>
      <c r="O108" s="81">
        <f>sum(O94,O74,O54)</f>
        <v>1866.228725</v>
      </c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>
      <c r="A109" s="77"/>
      <c r="B109" s="77" t="s">
        <v>73</v>
      </c>
      <c r="C109" s="81">
        <f t="shared" ref="C109:N109" si="28">C14+C34+C54+C74+C95</f>
        <v>301.7879338</v>
      </c>
      <c r="D109" s="81">
        <f t="shared" si="28"/>
        <v>301.7879338</v>
      </c>
      <c r="E109" s="81">
        <f t="shared" si="28"/>
        <v>301.7879338</v>
      </c>
      <c r="F109" s="81">
        <f t="shared" si="28"/>
        <v>301.7879338</v>
      </c>
      <c r="G109" s="81">
        <f t="shared" si="28"/>
        <v>301.7879338</v>
      </c>
      <c r="H109" s="81">
        <f t="shared" si="28"/>
        <v>301.7879338</v>
      </c>
      <c r="I109" s="81">
        <f t="shared" si="28"/>
        <v>301.7879338</v>
      </c>
      <c r="J109" s="81">
        <f t="shared" si="28"/>
        <v>301.7879338</v>
      </c>
      <c r="K109" s="81">
        <f t="shared" si="28"/>
        <v>301.7879338</v>
      </c>
      <c r="L109" s="81">
        <f t="shared" si="28"/>
        <v>301.7879338</v>
      </c>
      <c r="M109" s="81">
        <f t="shared" si="28"/>
        <v>301.7879338</v>
      </c>
      <c r="N109" s="81">
        <f t="shared" si="28"/>
        <v>301.7879338</v>
      </c>
      <c r="O109" s="81">
        <f t="shared" ref="O109:O110" si="30">(O95+O75+O55)</f>
        <v>2332.785906</v>
      </c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>
      <c r="A110" s="77"/>
      <c r="B110" s="77" t="s">
        <v>74</v>
      </c>
      <c r="C110" s="81">
        <f t="shared" ref="C110:N110" si="29">C15+C35+C55+C75+C96</f>
        <v>389.1820234</v>
      </c>
      <c r="D110" s="81">
        <f t="shared" si="29"/>
        <v>389.1820234</v>
      </c>
      <c r="E110" s="81">
        <f t="shared" si="29"/>
        <v>389.1820234</v>
      </c>
      <c r="F110" s="81">
        <f t="shared" si="29"/>
        <v>389.1820234</v>
      </c>
      <c r="G110" s="81">
        <f t="shared" si="29"/>
        <v>389.1820234</v>
      </c>
      <c r="H110" s="81">
        <f t="shared" si="29"/>
        <v>389.1820234</v>
      </c>
      <c r="I110" s="81">
        <f t="shared" si="29"/>
        <v>389.1820234</v>
      </c>
      <c r="J110" s="81">
        <f t="shared" si="29"/>
        <v>389.1820234</v>
      </c>
      <c r="K110" s="81">
        <f t="shared" si="29"/>
        <v>389.1820234</v>
      </c>
      <c r="L110" s="81">
        <f t="shared" si="29"/>
        <v>389.1820234</v>
      </c>
      <c r="M110" s="81">
        <f t="shared" si="29"/>
        <v>389.1820234</v>
      </c>
      <c r="N110" s="81">
        <f t="shared" si="29"/>
        <v>389.1820234</v>
      </c>
      <c r="O110" s="82">
        <f t="shared" si="30"/>
        <v>0</v>
      </c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>
      <c r="A112" s="77"/>
      <c r="B112" s="77" t="s">
        <v>75</v>
      </c>
      <c r="C112" s="84">
        <f t="shared" ref="C112:N112" si="31">C19+C39+C59+C79+C100</f>
        <v>13164.3814</v>
      </c>
      <c r="D112" s="84">
        <f t="shared" si="31"/>
        <v>13164.3814</v>
      </c>
      <c r="E112" s="84">
        <f t="shared" si="31"/>
        <v>13164.3814</v>
      </c>
      <c r="F112" s="84">
        <f t="shared" si="31"/>
        <v>13164.3814</v>
      </c>
      <c r="G112" s="84">
        <f t="shared" si="31"/>
        <v>13164.3814</v>
      </c>
      <c r="H112" s="84">
        <f t="shared" si="31"/>
        <v>13164.3814</v>
      </c>
      <c r="I112" s="84">
        <f t="shared" si="31"/>
        <v>13164.3814</v>
      </c>
      <c r="J112" s="84">
        <f t="shared" si="31"/>
        <v>13164.3814</v>
      </c>
      <c r="K112" s="84">
        <f t="shared" si="31"/>
        <v>13164.3814</v>
      </c>
      <c r="L112" s="84">
        <f t="shared" si="31"/>
        <v>13164.3814</v>
      </c>
      <c r="M112" s="84">
        <f t="shared" si="31"/>
        <v>13164.3814</v>
      </c>
      <c r="N112" s="84">
        <f t="shared" si="31"/>
        <v>13164.3814</v>
      </c>
      <c r="O112" s="84">
        <f>sum(C112:N112)</f>
        <v>157972.5768</v>
      </c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>
      <c r="A113" s="77"/>
      <c r="B113" s="77" t="s">
        <v>76</v>
      </c>
      <c r="C113" s="88">
        <f t="shared" ref="C113:N113" si="32">C110/$C106</f>
        <v>0.9729550584</v>
      </c>
      <c r="D113" s="88">
        <f t="shared" si="32"/>
        <v>0.9729550584</v>
      </c>
      <c r="E113" s="88">
        <f t="shared" si="32"/>
        <v>0.9729550584</v>
      </c>
      <c r="F113" s="88">
        <f t="shared" si="32"/>
        <v>0.9729550584</v>
      </c>
      <c r="G113" s="88">
        <f t="shared" si="32"/>
        <v>0.9729550584</v>
      </c>
      <c r="H113" s="88">
        <f t="shared" si="32"/>
        <v>0.9729550584</v>
      </c>
      <c r="I113" s="88">
        <f t="shared" si="32"/>
        <v>0.9729550584</v>
      </c>
      <c r="J113" s="88">
        <f t="shared" si="32"/>
        <v>0.9729550584</v>
      </c>
      <c r="K113" s="88">
        <f t="shared" si="32"/>
        <v>0.9729550584</v>
      </c>
      <c r="L113" s="88">
        <f t="shared" si="32"/>
        <v>0.9729550584</v>
      </c>
      <c r="M113" s="88">
        <f t="shared" si="32"/>
        <v>0.9729550584</v>
      </c>
      <c r="N113" s="88">
        <f t="shared" si="32"/>
        <v>0.9729550584</v>
      </c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</sheetData>
  <drawing r:id="rId1"/>
</worksheet>
</file>